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F9F60B8A-BF32-4B9E-A330-E3AA0CD9C62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4.3 Фин-ая модель" sheetId="2" r:id="rId1"/>
  </sheets>
  <definedNames>
    <definedName name="_xlnm.Print_Area" localSheetId="0">'4.3 Фин-ая модель'!$A$1:$AE$65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0" i="2" l="1"/>
  <c r="AH60" i="2"/>
  <c r="AI60" i="2"/>
  <c r="AE62" i="2" l="1"/>
  <c r="AE61" i="2"/>
  <c r="AE60" i="2"/>
  <c r="AD54" i="2"/>
  <c r="AC54" i="2"/>
  <c r="AB54" i="2"/>
  <c r="AB61" i="2" s="1"/>
  <c r="AD27" i="2"/>
  <c r="AC32" i="2"/>
  <c r="AC27" i="2" s="1"/>
  <c r="AB32" i="2"/>
  <c r="AB27" i="2" s="1"/>
  <c r="AD39" i="2"/>
  <c r="AD34" i="2" s="1"/>
  <c r="AD33" i="2" s="1"/>
  <c r="AC39" i="2"/>
  <c r="AC34" i="2" s="1"/>
  <c r="AC33" i="2" s="1"/>
  <c r="AB39" i="2"/>
  <c r="AB34" i="2" s="1"/>
  <c r="AB33" i="2" s="1"/>
  <c r="AC61" i="2" l="1"/>
  <c r="AC62" i="2" s="1"/>
  <c r="AD63" i="2" s="1"/>
  <c r="AD61" i="2"/>
  <c r="AE6" i="2"/>
  <c r="AD62" i="2" l="1"/>
  <c r="AE7" i="2"/>
  <c r="AE8" i="2"/>
  <c r="AE9" i="2"/>
  <c r="AE10" i="2"/>
  <c r="AE11" i="2"/>
  <c r="AE12" i="2"/>
  <c r="AE13" i="2"/>
  <c r="AE14" i="2"/>
  <c r="AE16" i="2"/>
  <c r="AE17" i="2"/>
  <c r="AE18" i="2"/>
  <c r="AE19" i="2"/>
  <c r="AE20" i="2"/>
  <c r="AE21" i="2"/>
  <c r="AE22" i="2"/>
  <c r="AE23" i="2"/>
  <c r="AE24" i="2"/>
  <c r="AE26" i="2"/>
  <c r="AE27" i="2"/>
  <c r="AE28" i="2"/>
  <c r="AE29" i="2"/>
  <c r="AE31" i="2"/>
  <c r="AE32" i="2"/>
  <c r="AE33" i="2"/>
  <c r="AE34" i="2"/>
  <c r="AE35" i="2"/>
  <c r="AE36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3" i="2"/>
  <c r="AE64" i="2"/>
  <c r="AE65" i="2"/>
  <c r="J2" i="2" l="1"/>
  <c r="A2" i="2" l="1"/>
  <c r="S2" i="2"/>
</calcChain>
</file>

<file path=xl/sharedStrings.xml><?xml version="1.0" encoding="utf-8"?>
<sst xmlns="http://schemas.openxmlformats.org/spreadsheetml/2006/main" count="237" uniqueCount="47">
  <si>
    <t>от 24 марта 2010 г. № 114</t>
  </si>
  <si>
    <t>«Утверждаю»</t>
  </si>
  <si>
    <t>Налог на прибыль</t>
  </si>
  <si>
    <t>по реконструкции и развитию</t>
  </si>
  <si>
    <t>К.Г. Манагаров</t>
  </si>
  <si>
    <t>итого</t>
  </si>
  <si>
    <t>Выручка</t>
  </si>
  <si>
    <t xml:space="preserve">   электроэнергия</t>
  </si>
  <si>
    <t xml:space="preserve">   теплоэнергия</t>
  </si>
  <si>
    <t xml:space="preserve">   обслуживание</t>
  </si>
  <si>
    <t xml:space="preserve">   прочее</t>
  </si>
  <si>
    <t>Себестоимость</t>
  </si>
  <si>
    <t xml:space="preserve"> Прямая себестоимость</t>
  </si>
  <si>
    <t xml:space="preserve"> 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</si>
  <si>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</si>
  <si>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</si>
  <si>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</si>
  <si>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</si>
  <si>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</si>
  <si>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</si>
  <si>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</si>
  <si>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</si>
  <si>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 xml:space="preserve"> Платежи по прямой себестоимости</t>
  </si>
  <si>
    <t xml:space="preserve"> Заводские расходы</t>
  </si>
  <si>
    <t xml:space="preserve"> 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</si>
  <si>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</si>
  <si>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</si>
  <si>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</si>
  <si>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</si>
  <si>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 xml:space="preserve">  Эмиссия акций</t>
  </si>
  <si>
    <t xml:space="preserve">  Привлечение кредитов</t>
  </si>
  <si>
    <t xml:space="preserve">  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</si>
  <si>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</si>
  <si>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</si>
  <si>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</si>
  <si>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 xml:space="preserve">  Реструктуризация дефицитных кредитов</t>
  </si>
  <si>
    <t xml:space="preserve">  Увеличение капитализации</t>
  </si>
  <si>
    <t xml:space="preserve">  Субсидирование процентной ставки (реестр)</t>
  </si>
  <si>
    <t xml:space="preserve">  Субсидирование процентной ставки</t>
  </si>
  <si>
    <t>Нарастающим итогом</t>
  </si>
  <si>
    <t xml:space="preserve">  остаток денежных средств на начало периода</t>
  </si>
  <si>
    <t>Кредиты на начало</t>
  </si>
  <si>
    <t>Кредиты на конец</t>
  </si>
  <si>
    <t>млн.руб.</t>
  </si>
  <si>
    <t>Возмещение НДС с бюджета</t>
  </si>
  <si>
    <t>остаток денежных средств на начало периода</t>
  </si>
  <si>
    <t>4.3 Финансовая модель к инвестиционной программе 
АО "КРЫМТЭЦ " на 2020-2022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</si>
</sst>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" fontId="9" fillId="0" borderId="1" xfId="0" applyNumberFormat="1" applyFont="1" applyBorder="1"/>
    <xf numFmtId="0" fontId="11" fillId="0" borderId="1" xfId="0" applyFont="1" applyBorder="1"/>
    <xf numFmtId="1" fontId="11" fillId="0" borderId="1" xfId="0" applyNumberFormat="1" applyFont="1" applyBorder="1"/>
    <xf numFmtId="166" fontId="11" fillId="0" borderId="1" xfId="0" applyNumberFormat="1" applyFont="1" applyBorder="1"/>
    <xf numFmtId="165" fontId="11" fillId="0" borderId="1" xfId="0" applyNumberFormat="1" applyFont="1" applyBorder="1"/>
    <xf numFmtId="166" fontId="9" fillId="0" borderId="1" xfId="0" applyNumberFormat="1" applyFont="1" applyBorder="1"/>
    <xf numFmtId="165" fontId="9" fillId="0" borderId="1" xfId="0" applyNumberFormat="1" applyFont="1" applyBorder="1"/>
    <xf numFmtId="1" fontId="12" fillId="0" borderId="1" xfId="0" applyNumberFormat="1" applyFont="1" applyBorder="1"/>
    <xf numFmtId="1" fontId="13" fillId="0" borderId="1" xfId="0" applyNumberFormat="1" applyFont="1" applyBorder="1"/>
    <xf numFmtId="166" fontId="13" fillId="0" borderId="1" xfId="0" applyNumberFormat="1" applyFont="1" applyBorder="1"/>
    <xf numFmtId="1" fontId="14" fillId="2" borderId="1" xfId="0" applyNumberFormat="1" applyFont="1" applyFill="1" applyBorder="1"/>
    <xf numFmtId="166" fontId="15" fillId="0" borderId="1" xfId="0" applyNumberFormat="1" applyFont="1" applyBorder="1"/>
    <xf numFmtId="166" fontId="12" fillId="0" borderId="1" xfId="0" applyNumberFormat="1" applyFont="1" applyBorder="1"/>
    <xf numFmtId="1" fontId="9" fillId="0" borderId="2" xfId="0" applyNumberFormat="1" applyFont="1" applyBorder="1"/>
    <xf numFmtId="0" fontId="12" fillId="0" borderId="1" xfId="0" applyFont="1" applyBorder="1"/>
    <xf numFmtId="1" fontId="9" fillId="2" borderId="1" xfId="0" applyNumberFormat="1" applyFont="1" applyFill="1" applyBorder="1"/>
    <xf numFmtId="166" fontId="9" fillId="2" borderId="1" xfId="0" applyNumberFormat="1" applyFont="1" applyFill="1" applyBorder="1"/>
    <xf numFmtId="43" fontId="9" fillId="0" borderId="1" xfId="0" applyNumberFormat="1" applyFont="1" applyBorder="1"/>
    <xf numFmtId="164" fontId="9" fillId="0" borderId="1" xfId="0" applyNumberFormat="1" applyFont="1" applyBorder="1"/>
    <xf numFmtId="1" fontId="14" fillId="0" borderId="1" xfId="0" applyNumberFormat="1" applyFont="1" applyBorder="1"/>
    <xf numFmtId="0" fontId="9" fillId="0" borderId="0" xfId="0" applyFont="1"/>
    <xf numFmtId="1" fontId="2" fillId="0" borderId="0" xfId="0" applyNumberFormat="1" applyFont="1"/>
    <xf numFmtId="0" fontId="9" fillId="3" borderId="1" xfId="0" applyFont="1" applyFill="1" applyBorder="1"/>
    <xf numFmtId="1" fontId="9" fillId="3" borderId="1" xfId="0" applyNumberFormat="1" applyFont="1" applyFill="1" applyBorder="1"/>
    <xf numFmtId="0" fontId="11" fillId="3" borderId="1" xfId="0" applyFont="1" applyFill="1" applyBorder="1"/>
    <xf numFmtId="166" fontId="17" fillId="0" borderId="0" xfId="1" applyNumberFormat="1" applyFont="1" applyAlignment="1">
      <alignment vertical="center" wrapText="1"/>
    </xf>
    <xf numFmtId="166" fontId="17" fillId="0" borderId="0" xfId="1" applyNumberFormat="1" applyFont="1" applyAlignment="1">
      <alignment vertical="center"/>
    </xf>
    <xf numFmtId="0" fontId="17" fillId="0" borderId="0" xfId="1" applyFont="1" applyAlignment="1">
      <alignment vertical="top" wrapText="1"/>
    </xf>
    <xf numFmtId="166" fontId="18" fillId="4" borderId="1" xfId="1" applyNumberFormat="1" applyFont="1" applyFill="1" applyBorder="1" applyAlignment="1">
      <alignment vertical="center"/>
    </xf>
    <xf numFmtId="0" fontId="18" fillId="4" borderId="1" xfId="1" applyFont="1" applyFill="1" applyBorder="1"/>
    <xf numFmtId="0" fontId="18" fillId="0" borderId="1" xfId="1" applyFont="1" applyBorder="1"/>
    <xf numFmtId="0" fontId="18" fillId="0" borderId="1" xfId="1" applyFont="1" applyBorder="1" applyAlignment="1">
      <alignment horizontal="left" indent="2"/>
    </xf>
    <xf numFmtId="0" fontId="18" fillId="0" borderId="1" xfId="1" applyFont="1" applyBorder="1" applyAlignment="1">
      <alignment vertical="top" wrapText="1"/>
    </xf>
    <xf numFmtId="2" fontId="9" fillId="3" borderId="1" xfId="0" applyNumberFormat="1" applyFont="1" applyFill="1" applyBorder="1"/>
    <xf numFmtId="2" fontId="9" fillId="0" borderId="1" xfId="0" applyNumberFormat="1" applyFont="1" applyBorder="1"/>
    <xf numFmtId="2" fontId="18" fillId="4" borderId="1" xfId="1" applyNumberFormat="1" applyFont="1" applyFill="1" applyBorder="1" applyAlignment="1">
      <alignment vertical="center"/>
    </xf>
    <xf numFmtId="2" fontId="18" fillId="0" borderId="1" xfId="1" applyNumberFormat="1" applyFont="1" applyBorder="1" applyAlignment="1">
      <alignment vertical="center"/>
    </xf>
    <xf numFmtId="2" fontId="18" fillId="5" borderId="1" xfId="1" applyNumberFormat="1" applyFont="1" applyFill="1" applyBorder="1" applyAlignment="1">
      <alignment vertical="center"/>
    </xf>
    <xf numFmtId="166" fontId="14" fillId="0" borderId="1" xfId="0" applyNumberFormat="1" applyFont="1" applyBorder="1"/>
    <xf numFmtId="166" fontId="9" fillId="3" borderId="1" xfId="1" applyNumberFormat="1" applyFont="1" applyFill="1" applyBorder="1" applyAlignment="1">
      <alignment vertical="center" wrapText="1"/>
    </xf>
    <xf numFmtId="166" fontId="9" fillId="4" borderId="1" xfId="1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3">
    <cellStyle name="Обычный" xfId="0" builtinId="0"/>
    <cellStyle name="Обычный 3" xfId="2" xr:uid="{59038A48-2569-41CC-A396-C7E7EAA3426D}"/>
    <cellStyle name="Обычный 6" xfId="1" xr:uid="{4DC2CB37-1727-4FDD-8E7D-3B16A48BC0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5"/>
  <sheetViews>
    <sheetView tabSelected="1" view="pageBreakPreview" topLeftCell="AA1" zoomScale="130" zoomScaleNormal="90" zoomScaleSheetLayoutView="130" workbookViewId="0">
      <selection activeCell="AO37" sqref="AO37"/>
    </sheetView>
  </sheetViews>
  <sheetFormatPr defaultRowHeight="15" outlineLevelCol="1" x14ac:dyDescent="0.25"/>
  <cols>
    <col min="1" max="1" width="43.42578125" style="2" hidden="1" customWidth="1" outlineLevel="1"/>
    <col min="2" max="2" width="7.28515625" style="2" hidden="1" customWidth="1" outlineLevel="1"/>
    <col min="3" max="3" width="7.85546875" style="2" hidden="1" customWidth="1" outlineLevel="1"/>
    <col min="4" max="5" width="9.42578125" style="2" hidden="1" customWidth="1" outlineLevel="1"/>
    <col min="6" max="6" width="10" style="2" hidden="1" customWidth="1" outlineLevel="1"/>
    <col min="7" max="9" width="9.42578125" style="2" hidden="1" customWidth="1" outlineLevel="1"/>
    <col min="10" max="10" width="43.42578125" style="2" hidden="1" customWidth="1" outlineLevel="1"/>
    <col min="11" max="11" width="2.7109375" style="2" hidden="1" customWidth="1" outlineLevel="1"/>
    <col min="12" max="12" width="7.85546875" style="2" hidden="1" customWidth="1" outlineLevel="1"/>
    <col min="13" max="14" width="9.42578125" style="2" hidden="1" customWidth="1" outlineLevel="1"/>
    <col min="15" max="15" width="10" style="2" hidden="1" customWidth="1" outlineLevel="1"/>
    <col min="16" max="17" width="9.42578125" style="2" hidden="1" customWidth="1" outlineLevel="1"/>
    <col min="18" max="18" width="9.140625" style="2" hidden="1" customWidth="1" outlineLevel="1"/>
    <col min="19" max="19" width="43.42578125" style="2" hidden="1" customWidth="1" outlineLevel="1"/>
    <col min="20" max="20" width="8.42578125" style="2" hidden="1" customWidth="1" outlineLevel="1"/>
    <col min="21" max="21" width="13" style="2" hidden="1" customWidth="1" outlineLevel="1"/>
    <col min="22" max="22" width="11.140625" style="2" hidden="1" customWidth="1" outlineLevel="1"/>
    <col min="23" max="23" width="11" style="2" hidden="1" customWidth="1" outlineLevel="1"/>
    <col min="24" max="24" width="9.5703125" style="2" hidden="1" customWidth="1" outlineLevel="1"/>
    <col min="25" max="25" width="10.85546875" style="2" hidden="1" customWidth="1" outlineLevel="1"/>
    <col min="26" max="26" width="13.42578125" style="2" hidden="1" customWidth="1" outlineLevel="1"/>
    <col min="27" max="27" width="43.42578125" style="2" customWidth="1" collapsed="1"/>
    <col min="28" max="28" width="11.5703125" style="2" customWidth="1"/>
    <col min="29" max="29" width="12.140625" style="5" customWidth="1"/>
    <col min="30" max="30" width="11.85546875" style="5" customWidth="1"/>
    <col min="31" max="31" width="11.140625" style="5" customWidth="1"/>
    <col min="32" max="16384" width="9.140625" style="2"/>
  </cols>
  <sheetData>
    <row r="1" spans="1:33" x14ac:dyDescent="0.25">
      <c r="H1" s="3" t="s">
        <v>0</v>
      </c>
      <c r="I1" s="3"/>
      <c r="Q1" s="3" t="s">
        <v>0</v>
      </c>
      <c r="U1" s="4"/>
      <c r="Z1" s="3" t="s">
        <v>0</v>
      </c>
      <c r="AE1" s="3"/>
    </row>
    <row r="2" spans="1:33" ht="29.25" customHeight="1" x14ac:dyDescent="0.25">
      <c r="A2" s="55" t="e">
        <f>#REF!</f>
        <v>#REF!</v>
      </c>
      <c r="B2" s="55"/>
      <c r="C2" s="55"/>
      <c r="D2" s="55"/>
      <c r="E2" s="55"/>
      <c r="F2" s="55"/>
      <c r="G2" s="55"/>
      <c r="H2" s="55"/>
      <c r="I2" s="6"/>
      <c r="J2" s="7" t="e">
        <f>#REF!</f>
        <v>#REF!</v>
      </c>
      <c r="K2" s="7"/>
      <c r="L2" s="7"/>
      <c r="M2" s="7"/>
      <c r="N2" s="7"/>
      <c r="O2" s="7"/>
      <c r="P2" s="7"/>
      <c r="Q2" s="7"/>
      <c r="S2" s="57" t="e">
        <f>#REF!</f>
        <v>#REF!</v>
      </c>
      <c r="T2" s="57"/>
      <c r="U2" s="57"/>
      <c r="V2" s="57"/>
      <c r="W2" s="57"/>
      <c r="X2" s="57"/>
      <c r="Y2" s="57"/>
      <c r="Z2" s="57"/>
      <c r="AA2" s="56" t="s">
        <v>46</v>
      </c>
      <c r="AB2" s="56"/>
      <c r="AC2" s="56"/>
      <c r="AD2" s="56"/>
      <c r="AE2" s="56"/>
      <c r="AF2" s="1"/>
      <c r="AG2" s="1"/>
    </row>
    <row r="3" spans="1:33" ht="15.75" x14ac:dyDescent="0.25">
      <c r="H3" s="8" t="s">
        <v>1</v>
      </c>
      <c r="I3" s="8"/>
      <c r="Q3" s="8" t="s">
        <v>1</v>
      </c>
      <c r="Z3" s="8" t="s">
        <v>1</v>
      </c>
      <c r="AA3" s="55"/>
      <c r="AB3" s="55"/>
      <c r="AC3" s="55"/>
      <c r="AD3" s="55"/>
      <c r="AE3" s="55"/>
      <c r="AF3" s="1"/>
      <c r="AG3" s="1"/>
    </row>
    <row r="4" spans="1:33" x14ac:dyDescent="0.25">
      <c r="AB4" s="10"/>
      <c r="AE4" s="11" t="s">
        <v>43</v>
      </c>
    </row>
    <row r="5" spans="1:33" x14ac:dyDescent="0.25">
      <c r="A5" s="12"/>
      <c r="B5" s="12">
        <v>2017</v>
      </c>
      <c r="C5" s="12">
        <v>2018</v>
      </c>
      <c r="D5" s="12">
        <v>2019</v>
      </c>
      <c r="E5" s="12">
        <v>2020</v>
      </c>
      <c r="F5" s="12">
        <v>2021</v>
      </c>
      <c r="G5" s="12">
        <v>2022</v>
      </c>
      <c r="H5" s="12" t="s">
        <v>5</v>
      </c>
      <c r="I5" s="12"/>
      <c r="J5" s="12"/>
      <c r="K5" s="12"/>
      <c r="L5" s="12">
        <v>2018</v>
      </c>
      <c r="M5" s="12">
        <v>2019</v>
      </c>
      <c r="N5" s="12">
        <v>2020</v>
      </c>
      <c r="O5" s="12">
        <v>2021</v>
      </c>
      <c r="P5" s="12"/>
      <c r="Q5" s="12" t="s">
        <v>5</v>
      </c>
      <c r="S5" s="12"/>
      <c r="T5" s="12"/>
      <c r="U5" s="12">
        <v>2018</v>
      </c>
      <c r="V5" s="12">
        <v>2019</v>
      </c>
      <c r="W5" s="12">
        <v>2020</v>
      </c>
      <c r="X5" s="12">
        <v>2021</v>
      </c>
      <c r="Y5" s="12">
        <v>2022</v>
      </c>
      <c r="Z5" s="12" t="s">
        <v>5</v>
      </c>
      <c r="AA5" s="12"/>
      <c r="AB5" s="12">
        <v>2020</v>
      </c>
      <c r="AC5" s="12">
        <v>2021</v>
      </c>
      <c r="AD5" s="12">
        <v>2022</v>
      </c>
      <c r="AE5" s="12" t="s">
        <v>5</v>
      </c>
    </row>
    <row r="6" spans="1:33" x14ac:dyDescent="0.25">
      <c r="A6" s="13" t="s">
        <v>6</v>
      </c>
      <c r="B6" s="14">
        <v>3048.0154607087634</v>
      </c>
      <c r="C6" s="14">
        <v>2983.95982</v>
      </c>
      <c r="D6" s="14">
        <v>3367.3308769002506</v>
      </c>
      <c r="E6" s="14">
        <v>3189.424111976261</v>
      </c>
      <c r="F6" s="14">
        <v>3295.3010764553114</v>
      </c>
      <c r="G6" s="14">
        <v>3406.113119513524</v>
      </c>
      <c r="H6" s="14"/>
      <c r="I6" s="14"/>
      <c r="J6" s="13" t="s">
        <v>6</v>
      </c>
      <c r="K6" s="14"/>
      <c r="L6" s="14">
        <v>0</v>
      </c>
      <c r="M6" s="14">
        <v>4183.7</v>
      </c>
      <c r="N6" s="14">
        <v>4278.1623</v>
      </c>
      <c r="O6" s="14">
        <v>4308.9763574999997</v>
      </c>
      <c r="P6" s="14"/>
      <c r="Q6" s="14"/>
      <c r="S6" s="15" t="s">
        <v>6</v>
      </c>
      <c r="T6" s="15"/>
      <c r="U6" s="16"/>
      <c r="V6" s="16"/>
      <c r="W6" s="17"/>
      <c r="X6" s="17"/>
      <c r="Y6" s="17"/>
      <c r="Z6" s="18"/>
      <c r="AA6" s="36" t="s">
        <v>6</v>
      </c>
      <c r="AB6" s="37">
        <v>3283.0984185356278</v>
      </c>
      <c r="AC6" s="37">
        <v>3323.7973552770527</v>
      </c>
      <c r="AD6" s="37">
        <v>3428.7492494881353</v>
      </c>
      <c r="AE6" s="37">
        <f>SUM(AB6:AD6)</f>
        <v>10035.645023300816</v>
      </c>
    </row>
    <row r="7" spans="1:33" x14ac:dyDescent="0.25">
      <c r="A7" s="13" t="s">
        <v>7</v>
      </c>
      <c r="B7" s="14">
        <v>2522.3451647087631</v>
      </c>
      <c r="C7" s="14">
        <v>2489.0715</v>
      </c>
      <c r="D7" s="14">
        <v>2852.6470241002503</v>
      </c>
      <c r="E7" s="14">
        <v>2654.1529050642607</v>
      </c>
      <c r="F7" s="14">
        <v>2738.6190212668312</v>
      </c>
      <c r="G7" s="14">
        <v>2827.1637821175045</v>
      </c>
      <c r="H7" s="14"/>
      <c r="I7" s="14"/>
      <c r="J7" s="13" t="s">
        <v>7</v>
      </c>
      <c r="K7" s="14"/>
      <c r="L7" s="14">
        <v>0</v>
      </c>
      <c r="M7" s="14">
        <v>4183.7</v>
      </c>
      <c r="N7" s="14">
        <v>4278.1623</v>
      </c>
      <c r="O7" s="14">
        <v>4308.9763574999997</v>
      </c>
      <c r="P7" s="14"/>
      <c r="Q7" s="14"/>
      <c r="S7" s="13" t="s">
        <v>7</v>
      </c>
      <c r="T7" s="13"/>
      <c r="U7" s="14"/>
      <c r="V7" s="14"/>
      <c r="W7" s="19"/>
      <c r="X7" s="19"/>
      <c r="Y7" s="19"/>
      <c r="Z7" s="20"/>
      <c r="AA7" s="13" t="s">
        <v>7</v>
      </c>
      <c r="AB7" s="14">
        <v>2597.9077305356277</v>
      </c>
      <c r="AC7" s="14">
        <v>2611.1990397570526</v>
      </c>
      <c r="AD7" s="14">
        <v>2687.6470013473349</v>
      </c>
      <c r="AE7" s="14">
        <f t="shared" ref="AE7:AE41" si="0">SUM(AB7:AD7)</f>
        <v>7896.7537716400147</v>
      </c>
    </row>
    <row r="8" spans="1:33" x14ac:dyDescent="0.25">
      <c r="A8" s="13" t="s">
        <v>8</v>
      </c>
      <c r="B8" s="14">
        <v>525.67029600000012</v>
      </c>
      <c r="C8" s="14">
        <v>494.88832000000002</v>
      </c>
      <c r="D8" s="14">
        <v>514.68385280000007</v>
      </c>
      <c r="E8" s="14">
        <v>535.27120691200014</v>
      </c>
      <c r="F8" s="14">
        <v>556.68205518848015</v>
      </c>
      <c r="G8" s="14">
        <v>578.94933739601936</v>
      </c>
      <c r="H8" s="14"/>
      <c r="I8" s="14"/>
      <c r="J8" s="13" t="s">
        <v>8</v>
      </c>
      <c r="K8" s="14"/>
      <c r="L8" s="14">
        <v>0</v>
      </c>
      <c r="M8" s="14">
        <v>0</v>
      </c>
      <c r="N8" s="14">
        <v>0</v>
      </c>
      <c r="O8" s="14">
        <v>0</v>
      </c>
      <c r="P8" s="14"/>
      <c r="Q8" s="14"/>
      <c r="S8" s="13" t="s">
        <v>8</v>
      </c>
      <c r="T8" s="13"/>
      <c r="U8" s="14"/>
      <c r="V8" s="14"/>
      <c r="W8" s="14"/>
      <c r="X8" s="14"/>
      <c r="Y8" s="14"/>
      <c r="Z8" s="20"/>
      <c r="AA8" s="13" t="s">
        <v>8</v>
      </c>
      <c r="AB8" s="14">
        <v>685.19068800000002</v>
      </c>
      <c r="AC8" s="14">
        <v>712.59831552000014</v>
      </c>
      <c r="AD8" s="14">
        <v>741.10224814080016</v>
      </c>
      <c r="AE8" s="14">
        <f t="shared" si="0"/>
        <v>2138.8912516608007</v>
      </c>
    </row>
    <row r="9" spans="1:33" x14ac:dyDescent="0.25">
      <c r="A9" s="13" t="s">
        <v>9</v>
      </c>
      <c r="B9" s="14"/>
      <c r="C9" s="14"/>
      <c r="D9" s="14"/>
      <c r="E9" s="14"/>
      <c r="F9" s="14"/>
      <c r="G9" s="14"/>
      <c r="H9" s="13"/>
      <c r="I9" s="13"/>
      <c r="J9" s="13" t="s">
        <v>9</v>
      </c>
      <c r="K9" s="14"/>
      <c r="L9" s="14"/>
      <c r="M9" s="14"/>
      <c r="N9" s="14"/>
      <c r="O9" s="14"/>
      <c r="P9" s="14"/>
      <c r="Q9" s="13"/>
      <c r="S9" s="13" t="s">
        <v>9</v>
      </c>
      <c r="T9" s="13"/>
      <c r="U9" s="13"/>
      <c r="V9" s="13"/>
      <c r="W9" s="13"/>
      <c r="X9" s="13"/>
      <c r="Y9" s="13"/>
      <c r="Z9" s="20"/>
      <c r="AA9" s="13" t="s">
        <v>9</v>
      </c>
      <c r="AB9" s="14">
        <v>0</v>
      </c>
      <c r="AC9" s="14">
        <v>0</v>
      </c>
      <c r="AD9" s="14">
        <v>0</v>
      </c>
      <c r="AE9" s="14">
        <f t="shared" si="0"/>
        <v>0</v>
      </c>
    </row>
    <row r="10" spans="1:33" x14ac:dyDescent="0.25">
      <c r="A10" s="13" t="s">
        <v>10</v>
      </c>
      <c r="B10" s="14"/>
      <c r="C10" s="14"/>
      <c r="D10" s="14"/>
      <c r="E10" s="14"/>
      <c r="F10" s="14"/>
      <c r="G10" s="14"/>
      <c r="H10" s="13"/>
      <c r="I10" s="13"/>
      <c r="J10" s="13" t="s">
        <v>10</v>
      </c>
      <c r="K10" s="14"/>
      <c r="L10" s="14"/>
      <c r="M10" s="14"/>
      <c r="N10" s="14"/>
      <c r="O10" s="14"/>
      <c r="P10" s="14"/>
      <c r="Q10" s="13"/>
      <c r="S10" s="13" t="s">
        <v>10</v>
      </c>
      <c r="T10" s="13"/>
      <c r="U10" s="13"/>
      <c r="V10" s="13"/>
      <c r="W10" s="13"/>
      <c r="X10" s="13"/>
      <c r="Y10" s="13"/>
      <c r="Z10" s="20"/>
      <c r="AA10" s="13" t="s">
        <v>10</v>
      </c>
      <c r="AB10" s="14">
        <v>0</v>
      </c>
      <c r="AC10" s="14">
        <v>0</v>
      </c>
      <c r="AD10" s="14">
        <v>0</v>
      </c>
      <c r="AE10" s="14">
        <f t="shared" si="0"/>
        <v>0</v>
      </c>
    </row>
    <row r="11" spans="1:33" x14ac:dyDescent="0.25">
      <c r="A11" s="13" t="s">
        <v>11</v>
      </c>
      <c r="B11" s="14">
        <v>2701.9721166630511</v>
      </c>
      <c r="C11" s="21">
        <v>2983.8460100000007</v>
      </c>
      <c r="D11" s="21">
        <v>3086.1912588100004</v>
      </c>
      <c r="E11" s="21">
        <v>3188.6225866463101</v>
      </c>
      <c r="F11" s="21">
        <v>3294.8918216945135</v>
      </c>
      <c r="G11" s="21">
        <v>3405.1501439645044</v>
      </c>
      <c r="H11" s="14"/>
      <c r="I11" s="14"/>
      <c r="J11" s="13" t="s">
        <v>11</v>
      </c>
      <c r="K11" s="14"/>
      <c r="L11" s="21">
        <v>0</v>
      </c>
      <c r="M11" s="21">
        <v>2406.9333333333334</v>
      </c>
      <c r="N11" s="21">
        <v>2514.0956333333334</v>
      </c>
      <c r="O11" s="21">
        <v>2555.9096908333331</v>
      </c>
      <c r="P11" s="21"/>
      <c r="Q11" s="14"/>
      <c r="S11" s="15" t="s">
        <v>11</v>
      </c>
      <c r="T11" s="15"/>
      <c r="U11" s="22"/>
      <c r="V11" s="22"/>
      <c r="W11" s="23"/>
      <c r="X11" s="23"/>
      <c r="Y11" s="23"/>
      <c r="Z11" s="18"/>
      <c r="AA11" s="36" t="s">
        <v>11</v>
      </c>
      <c r="AB11" s="37">
        <v>3219.9382055332112</v>
      </c>
      <c r="AC11" s="37">
        <v>3321.1412361305402</v>
      </c>
      <c r="AD11" s="37">
        <v>3426.0352176065935</v>
      </c>
      <c r="AE11" s="37">
        <f t="shared" si="0"/>
        <v>9967.1146592703444</v>
      </c>
    </row>
    <row r="12" spans="1:33" x14ac:dyDescent="0.25">
      <c r="A12" s="13" t="s">
        <v>12</v>
      </c>
      <c r="B12" s="14"/>
      <c r="C12" s="14"/>
      <c r="D12" s="14"/>
      <c r="E12" s="14"/>
      <c r="F12" s="14"/>
      <c r="G12" s="14"/>
      <c r="H12" s="14"/>
      <c r="I12" s="14"/>
      <c r="J12" s="13" t="s">
        <v>12</v>
      </c>
      <c r="K12" s="14"/>
      <c r="L12" s="14"/>
      <c r="M12" s="14"/>
      <c r="N12" s="14"/>
      <c r="O12" s="14"/>
      <c r="P12" s="14"/>
      <c r="Q12" s="14"/>
      <c r="S12" s="13" t="s">
        <v>12</v>
      </c>
      <c r="T12" s="13"/>
      <c r="U12" s="14"/>
      <c r="V12" s="13"/>
      <c r="W12" s="19"/>
      <c r="X12" s="19"/>
      <c r="Y12" s="19"/>
      <c r="Z12" s="20"/>
      <c r="AA12" s="13" t="s">
        <v>12</v>
      </c>
      <c r="AB12" s="14">
        <v>0</v>
      </c>
      <c r="AC12" s="14">
        <v>0</v>
      </c>
      <c r="AD12" s="14">
        <v>0</v>
      </c>
      <c r="AE12" s="14">
        <f t="shared" si="0"/>
        <v>0</v>
      </c>
    </row>
    <row r="13" spans="1:33" x14ac:dyDescent="0.25">
      <c r="A13" s="13" t="s">
        <v>7</v>
      </c>
      <c r="B13" s="14">
        <v>2108.842190663051</v>
      </c>
      <c r="C13" s="14">
        <v>2488.9576900000006</v>
      </c>
      <c r="D13" s="14">
        <v>2571.5074060100005</v>
      </c>
      <c r="E13" s="14">
        <v>2653.3513797343098</v>
      </c>
      <c r="F13" s="14">
        <v>2738.2097665060332</v>
      </c>
      <c r="G13" s="14">
        <v>2826.2008065684849</v>
      </c>
      <c r="H13" s="14"/>
      <c r="I13" s="14"/>
      <c r="J13" s="13" t="s">
        <v>7</v>
      </c>
      <c r="K13" s="14"/>
      <c r="L13" s="14">
        <v>0</v>
      </c>
      <c r="M13" s="14">
        <v>2406.9333333333334</v>
      </c>
      <c r="N13" s="14">
        <v>2514.0956333333334</v>
      </c>
      <c r="O13" s="14">
        <v>2555.9096908333331</v>
      </c>
      <c r="P13" s="14"/>
      <c r="Q13" s="14"/>
      <c r="S13" s="13" t="s">
        <v>7</v>
      </c>
      <c r="T13" s="13"/>
      <c r="U13" s="14"/>
      <c r="V13" s="14"/>
      <c r="W13" s="19"/>
      <c r="X13" s="19"/>
      <c r="Y13" s="19"/>
      <c r="Z13" s="20"/>
      <c r="AA13" s="13" t="s">
        <v>7</v>
      </c>
      <c r="AB13" s="14">
        <v>2534.7475175332111</v>
      </c>
      <c r="AC13" s="14">
        <v>2608.54292061054</v>
      </c>
      <c r="AD13" s="14">
        <v>2684.9329694657936</v>
      </c>
      <c r="AE13" s="14">
        <f t="shared" si="0"/>
        <v>7828.2234076095447</v>
      </c>
    </row>
    <row r="14" spans="1:33" x14ac:dyDescent="0.25">
      <c r="A14" s="13" t="s">
        <v>8</v>
      </c>
      <c r="B14" s="14">
        <v>593.12992600000007</v>
      </c>
      <c r="C14" s="24">
        <v>494.88832000000002</v>
      </c>
      <c r="D14" s="14">
        <v>514.68385280000007</v>
      </c>
      <c r="E14" s="14">
        <v>535.27120691200014</v>
      </c>
      <c r="F14" s="14">
        <v>556.68205518848015</v>
      </c>
      <c r="G14" s="14">
        <v>578.94933739601936</v>
      </c>
      <c r="H14" s="14"/>
      <c r="I14" s="14"/>
      <c r="J14" s="13" t="s">
        <v>8</v>
      </c>
      <c r="K14" s="14"/>
      <c r="L14" s="24">
        <v>0</v>
      </c>
      <c r="M14" s="14">
        <v>0</v>
      </c>
      <c r="N14" s="14">
        <v>0</v>
      </c>
      <c r="O14" s="14">
        <v>0</v>
      </c>
      <c r="P14" s="14"/>
      <c r="Q14" s="14"/>
      <c r="S14" s="13" t="s">
        <v>8</v>
      </c>
      <c r="T14" s="13"/>
      <c r="U14" s="24"/>
      <c r="V14" s="14"/>
      <c r="W14" s="14"/>
      <c r="X14" s="14"/>
      <c r="Y14" s="14"/>
      <c r="Z14" s="20"/>
      <c r="AA14" s="13" t="s">
        <v>8</v>
      </c>
      <c r="AB14" s="14">
        <v>685.19068800000002</v>
      </c>
      <c r="AC14" s="14">
        <v>712.59831552000014</v>
      </c>
      <c r="AD14" s="14">
        <v>741.10224814080016</v>
      </c>
      <c r="AE14" s="14">
        <f t="shared" si="0"/>
        <v>2138.8912516608007</v>
      </c>
    </row>
    <row r="15" spans="1:33" x14ac:dyDescent="0.25">
      <c r="A15" s="13"/>
      <c r="B15" s="14"/>
      <c r="C15" s="24"/>
      <c r="D15" s="14"/>
      <c r="E15" s="14"/>
      <c r="F15" s="14"/>
      <c r="G15" s="14"/>
      <c r="H15" s="14"/>
      <c r="I15" s="14"/>
      <c r="J15" s="13"/>
      <c r="K15" s="14"/>
      <c r="L15" s="24"/>
      <c r="M15" s="14"/>
      <c r="N15" s="14"/>
      <c r="O15" s="14"/>
      <c r="P15" s="14"/>
      <c r="Q15" s="14"/>
      <c r="S15" s="13"/>
      <c r="T15" s="13"/>
      <c r="U15" s="24"/>
      <c r="V15" s="14"/>
      <c r="W15" s="14"/>
      <c r="X15" s="14"/>
      <c r="Y15" s="14"/>
      <c r="Z15" s="20"/>
      <c r="AA15" s="13"/>
      <c r="AB15" s="14">
        <v>0</v>
      </c>
      <c r="AC15" s="14">
        <v>0</v>
      </c>
      <c r="AD15" s="14">
        <v>0</v>
      </c>
      <c r="AE15" s="14"/>
    </row>
    <row r="16" spans="1:33" x14ac:dyDescent="0.25">
      <c r="A16" s="13" t="s">
        <v>9</v>
      </c>
      <c r="B16" s="14"/>
      <c r="C16" s="14"/>
      <c r="D16" s="14"/>
      <c r="E16" s="14"/>
      <c r="F16" s="14"/>
      <c r="G16" s="14"/>
      <c r="H16" s="13"/>
      <c r="I16" s="13"/>
      <c r="J16" s="13" t="s">
        <v>9</v>
      </c>
      <c r="K16" s="14"/>
      <c r="L16" s="14"/>
      <c r="M16" s="14"/>
      <c r="N16" s="14"/>
      <c r="O16" s="14"/>
      <c r="P16" s="14"/>
      <c r="Q16" s="13"/>
      <c r="S16" s="13" t="s">
        <v>9</v>
      </c>
      <c r="T16" s="13"/>
      <c r="U16" s="13"/>
      <c r="V16" s="13"/>
      <c r="W16" s="13"/>
      <c r="X16" s="13"/>
      <c r="Y16" s="13"/>
      <c r="Z16" s="20"/>
      <c r="AA16" s="13" t="s">
        <v>9</v>
      </c>
      <c r="AB16" s="14">
        <v>0</v>
      </c>
      <c r="AC16" s="14">
        <v>0</v>
      </c>
      <c r="AD16" s="14">
        <v>0</v>
      </c>
      <c r="AE16" s="14">
        <f t="shared" si="0"/>
        <v>0</v>
      </c>
    </row>
    <row r="17" spans="1:34" x14ac:dyDescent="0.25">
      <c r="A17" s="13" t="s">
        <v>10</v>
      </c>
      <c r="B17" s="14"/>
      <c r="C17" s="14"/>
      <c r="D17" s="14"/>
      <c r="E17" s="14"/>
      <c r="F17" s="14"/>
      <c r="G17" s="14"/>
      <c r="H17" s="13"/>
      <c r="I17" s="13"/>
      <c r="J17" s="13" t="s">
        <v>10</v>
      </c>
      <c r="K17" s="14"/>
      <c r="L17" s="14"/>
      <c r="M17" s="14"/>
      <c r="N17" s="14"/>
      <c r="O17" s="14"/>
      <c r="P17" s="14"/>
      <c r="Q17" s="13"/>
      <c r="S17" s="13" t="s">
        <v>10</v>
      </c>
      <c r="T17" s="13"/>
      <c r="U17" s="13"/>
      <c r="V17" s="13"/>
      <c r="W17" s="13"/>
      <c r="X17" s="13"/>
      <c r="Y17" s="13"/>
      <c r="Z17" s="20"/>
      <c r="AA17" s="13" t="s">
        <v>10</v>
      </c>
      <c r="AB17" s="14">
        <v>0</v>
      </c>
      <c r="AC17" s="14">
        <v>0</v>
      </c>
      <c r="AD17" s="14">
        <v>0</v>
      </c>
      <c r="AE17" s="14">
        <f t="shared" si="0"/>
        <v>0</v>
      </c>
    </row>
    <row r="18" spans="1:34" x14ac:dyDescent="0.25">
      <c r="A18" s="13" t="s">
        <v>13</v>
      </c>
      <c r="B18" s="14"/>
      <c r="C18" s="14"/>
      <c r="D18" s="14"/>
      <c r="E18" s="14"/>
      <c r="F18" s="14"/>
      <c r="G18" s="14"/>
      <c r="H18" s="13"/>
      <c r="I18" s="13"/>
      <c r="J18" s="13" t="s">
        <v>13</v>
      </c>
      <c r="K18" s="14"/>
      <c r="L18" s="14"/>
      <c r="M18" s="14"/>
      <c r="N18" s="14"/>
      <c r="O18" s="14"/>
      <c r="P18" s="14"/>
      <c r="Q18" s="13"/>
      <c r="S18" s="13" t="s">
        <v>13</v>
      </c>
      <c r="T18" s="13"/>
      <c r="U18" s="13"/>
      <c r="V18" s="13"/>
      <c r="W18" s="13"/>
      <c r="X18" s="13"/>
      <c r="Y18" s="13"/>
      <c r="Z18" s="20"/>
      <c r="AA18" s="13" t="s">
        <v>13</v>
      </c>
      <c r="AB18" s="14">
        <v>0</v>
      </c>
      <c r="AC18" s="14">
        <v>0</v>
      </c>
      <c r="AD18" s="14">
        <v>0</v>
      </c>
      <c r="AE18" s="14">
        <f t="shared" si="0"/>
        <v>0</v>
      </c>
    </row>
    <row r="19" spans="1:34" x14ac:dyDescent="0.25">
      <c r="A19" s="13" t="s">
        <v>14</v>
      </c>
      <c r="B19" s="14">
        <v>346.04334404571227</v>
      </c>
      <c r="C19" s="14">
        <v>0.11380999999937558</v>
      </c>
      <c r="D19" s="14">
        <v>281.13961809025022</v>
      </c>
      <c r="E19" s="14">
        <v>0.80152532995089132</v>
      </c>
      <c r="F19" s="14">
        <v>0.40925476079792134</v>
      </c>
      <c r="G19" s="14">
        <v>0.96297554901957483</v>
      </c>
      <c r="H19" s="14"/>
      <c r="I19" s="14"/>
      <c r="J19" s="13" t="s">
        <v>14</v>
      </c>
      <c r="K19" s="14"/>
      <c r="L19" s="14">
        <v>0</v>
      </c>
      <c r="M19" s="14">
        <v>1776.7666666666664</v>
      </c>
      <c r="N19" s="14">
        <v>1764.0666666666666</v>
      </c>
      <c r="O19" s="14">
        <v>1753.0666666666666</v>
      </c>
      <c r="P19" s="14"/>
      <c r="Q19" s="14"/>
      <c r="S19" s="13" t="s">
        <v>14</v>
      </c>
      <c r="T19" s="13"/>
      <c r="U19" s="14"/>
      <c r="V19" s="14"/>
      <c r="W19" s="19"/>
      <c r="X19" s="19"/>
      <c r="Y19" s="19"/>
      <c r="Z19" s="20"/>
      <c r="AA19" s="36" t="s">
        <v>14</v>
      </c>
      <c r="AB19" s="37">
        <v>63.16021300241664</v>
      </c>
      <c r="AC19" s="37">
        <v>2.6561191465125376</v>
      </c>
      <c r="AD19" s="37">
        <v>2.7140318815418141</v>
      </c>
      <c r="AE19" s="37">
        <f t="shared" si="0"/>
        <v>68.530364030470992</v>
      </c>
    </row>
    <row r="20" spans="1:34" x14ac:dyDescent="0.25">
      <c r="A20" s="13" t="s">
        <v>15</v>
      </c>
      <c r="B20" s="14"/>
      <c r="C20" s="14"/>
      <c r="D20" s="14"/>
      <c r="E20" s="14"/>
      <c r="F20" s="14"/>
      <c r="G20" s="14"/>
      <c r="H20" s="13"/>
      <c r="I20" s="13"/>
      <c r="J20" s="13" t="s">
        <v>15</v>
      </c>
      <c r="K20" s="14"/>
      <c r="L20" s="14"/>
      <c r="M20" s="14"/>
      <c r="N20" s="14"/>
      <c r="O20" s="14"/>
      <c r="P20" s="14"/>
      <c r="Q20" s="13"/>
      <c r="S20" s="13" t="s">
        <v>15</v>
      </c>
      <c r="T20" s="13"/>
      <c r="U20" s="13"/>
      <c r="V20" s="13"/>
      <c r="W20" s="19"/>
      <c r="X20" s="19"/>
      <c r="Y20" s="19"/>
      <c r="Z20" s="20"/>
      <c r="AA20" s="13" t="s">
        <v>15</v>
      </c>
      <c r="AB20" s="14">
        <v>0</v>
      </c>
      <c r="AC20" s="14">
        <v>0</v>
      </c>
      <c r="AD20" s="14">
        <v>0</v>
      </c>
      <c r="AE20" s="14">
        <f t="shared" si="0"/>
        <v>0</v>
      </c>
    </row>
    <row r="21" spans="1:34" x14ac:dyDescent="0.25">
      <c r="A21" s="13" t="s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3"/>
      <c r="I21" s="13"/>
      <c r="J21" s="13" t="s">
        <v>16</v>
      </c>
      <c r="K21" s="14"/>
      <c r="L21" s="14">
        <v>863.95</v>
      </c>
      <c r="M21" s="14">
        <v>1459.3350131999998</v>
      </c>
      <c r="N21" s="14">
        <v>1296.1284506999998</v>
      </c>
      <c r="O21" s="14">
        <v>1114.4859506999999</v>
      </c>
      <c r="P21" s="14"/>
      <c r="Q21" s="13"/>
      <c r="S21" s="13" t="s">
        <v>16</v>
      </c>
      <c r="T21" s="13"/>
      <c r="U21" s="20"/>
      <c r="V21" s="20"/>
      <c r="W21" s="19"/>
      <c r="X21" s="19"/>
      <c r="Y21" s="19"/>
      <c r="Z21" s="20"/>
      <c r="AA21" s="13" t="s">
        <v>16</v>
      </c>
      <c r="AB21" s="14">
        <v>2996.4989763611175</v>
      </c>
      <c r="AC21" s="14">
        <v>2134.4721172792138</v>
      </c>
      <c r="AD21" s="14">
        <v>316.10000000000002</v>
      </c>
      <c r="AE21" s="14">
        <f t="shared" si="0"/>
        <v>5447.071093640332</v>
      </c>
    </row>
    <row r="22" spans="1:34" x14ac:dyDescent="0.25">
      <c r="A22" s="13" t="s">
        <v>2</v>
      </c>
      <c r="B22" s="14">
        <v>85.957999999999998</v>
      </c>
      <c r="C22" s="14">
        <v>2.2762000000059856E-3</v>
      </c>
      <c r="D22" s="14">
        <v>5.6227923618050015</v>
      </c>
      <c r="E22" s="14">
        <v>4.8091519797062859E-2</v>
      </c>
      <c r="F22" s="14">
        <v>2.4555285647884659E-2</v>
      </c>
      <c r="G22" s="14">
        <v>5.7778532941190688E-2</v>
      </c>
      <c r="H22" s="14"/>
      <c r="I22" s="14"/>
      <c r="J22" s="13" t="s">
        <v>2</v>
      </c>
      <c r="K22" s="14"/>
      <c r="L22" s="14">
        <v>0</v>
      </c>
      <c r="M22" s="14">
        <v>6.3486330693333324</v>
      </c>
      <c r="N22" s="14">
        <v>28.076292958000007</v>
      </c>
      <c r="O22" s="14">
        <v>38.314842958</v>
      </c>
      <c r="P22" s="14"/>
      <c r="Q22" s="14"/>
      <c r="S22" s="13" t="s">
        <v>2</v>
      </c>
      <c r="T22" s="13"/>
      <c r="U22" s="14"/>
      <c r="V22" s="14"/>
      <c r="W22" s="19"/>
      <c r="X22" s="19"/>
      <c r="Y22" s="19"/>
      <c r="Z22" s="20"/>
      <c r="AA22" s="13" t="s">
        <v>2</v>
      </c>
      <c r="AB22" s="14">
        <v>3.7896127801449921</v>
      </c>
      <c r="AC22" s="14">
        <v>0.1593671487907499</v>
      </c>
      <c r="AD22" s="14">
        <v>0.16284191289247921</v>
      </c>
      <c r="AE22" s="14">
        <f t="shared" si="0"/>
        <v>4.1118218418282213</v>
      </c>
    </row>
    <row r="23" spans="1:34" x14ac:dyDescent="0.25">
      <c r="A23" s="13" t="s">
        <v>17</v>
      </c>
      <c r="B23" s="14">
        <v>260.0853440457123</v>
      </c>
      <c r="C23" s="14">
        <v>0.11153379999936959</v>
      </c>
      <c r="D23" s="14">
        <v>275.51682572844521</v>
      </c>
      <c r="E23" s="14">
        <v>0.75343381015382849</v>
      </c>
      <c r="F23" s="14">
        <v>0.38469947515003666</v>
      </c>
      <c r="G23" s="14">
        <v>0.9051970160783841</v>
      </c>
      <c r="H23" s="14"/>
      <c r="I23" s="14"/>
      <c r="J23" s="13" t="s">
        <v>17</v>
      </c>
      <c r="K23" s="14"/>
      <c r="L23" s="14">
        <v>0</v>
      </c>
      <c r="M23" s="14">
        <v>311.08302039733326</v>
      </c>
      <c r="N23" s="14">
        <v>439.86192300866674</v>
      </c>
      <c r="O23" s="14">
        <v>600.26587300866663</v>
      </c>
      <c r="P23" s="14"/>
      <c r="Q23" s="14"/>
      <c r="S23" s="13" t="s">
        <v>17</v>
      </c>
      <c r="T23" s="13"/>
      <c r="U23" s="14"/>
      <c r="V23" s="14"/>
      <c r="W23" s="19"/>
      <c r="X23" s="19"/>
      <c r="Y23" s="19"/>
      <c r="Z23" s="20"/>
      <c r="AA23" s="36" t="s">
        <v>17</v>
      </c>
      <c r="AB23" s="37">
        <v>-2937.1283761388459</v>
      </c>
      <c r="AC23" s="37">
        <v>-2131.975365281492</v>
      </c>
      <c r="AD23" s="37">
        <v>-313.54881003135068</v>
      </c>
      <c r="AE23" s="37">
        <f t="shared" si="0"/>
        <v>-5382.6525514516889</v>
      </c>
    </row>
    <row r="24" spans="1:34" x14ac:dyDescent="0.25">
      <c r="A24" s="13" t="s">
        <v>18</v>
      </c>
      <c r="B24" s="14"/>
      <c r="C24" s="14"/>
      <c r="D24" s="14"/>
      <c r="E24" s="14"/>
      <c r="F24" s="14"/>
      <c r="G24" s="14"/>
      <c r="H24" s="13"/>
      <c r="I24" s="13"/>
      <c r="J24" s="13" t="s">
        <v>18</v>
      </c>
      <c r="K24" s="14"/>
      <c r="L24" s="14"/>
      <c r="M24" s="14"/>
      <c r="N24" s="14"/>
      <c r="O24" s="14"/>
      <c r="P24" s="14"/>
      <c r="Q24" s="13"/>
      <c r="S24" s="13" t="s">
        <v>18</v>
      </c>
      <c r="T24" s="13"/>
      <c r="U24" s="13"/>
      <c r="V24" s="13"/>
      <c r="W24" s="19"/>
      <c r="X24" s="19"/>
      <c r="Y24" s="19"/>
      <c r="Z24" s="20"/>
      <c r="AA24" s="13" t="s">
        <v>18</v>
      </c>
      <c r="AB24" s="14">
        <v>0</v>
      </c>
      <c r="AC24" s="14">
        <v>0</v>
      </c>
      <c r="AD24" s="14">
        <v>0</v>
      </c>
      <c r="AE24" s="14">
        <f t="shared" si="0"/>
        <v>0</v>
      </c>
    </row>
    <row r="25" spans="1:34" x14ac:dyDescent="0.25">
      <c r="A25" s="13"/>
      <c r="B25" s="14"/>
      <c r="C25" s="14"/>
      <c r="D25" s="14"/>
      <c r="E25" s="14"/>
      <c r="F25" s="14"/>
      <c r="G25" s="14"/>
      <c r="H25" s="13"/>
      <c r="I25" s="13"/>
      <c r="J25" s="13"/>
      <c r="K25" s="14"/>
      <c r="L25" s="14"/>
      <c r="M25" s="14"/>
      <c r="N25" s="14"/>
      <c r="O25" s="14"/>
      <c r="P25" s="14"/>
      <c r="Q25" s="13"/>
      <c r="S25" s="13"/>
      <c r="T25" s="13"/>
      <c r="U25" s="13"/>
      <c r="V25" s="13"/>
      <c r="W25" s="19"/>
      <c r="X25" s="19"/>
      <c r="Y25" s="19"/>
      <c r="Z25" s="20"/>
      <c r="AA25" s="13"/>
      <c r="AB25" s="14">
        <v>0</v>
      </c>
      <c r="AC25" s="14">
        <v>0</v>
      </c>
      <c r="AD25" s="14">
        <v>0</v>
      </c>
      <c r="AE25" s="14"/>
    </row>
    <row r="26" spans="1:34" x14ac:dyDescent="0.25">
      <c r="A26" s="13" t="s">
        <v>19</v>
      </c>
      <c r="B26" s="14"/>
      <c r="C26" s="14"/>
      <c r="D26" s="14"/>
      <c r="E26" s="14"/>
      <c r="F26" s="14"/>
      <c r="G26" s="14"/>
      <c r="H26" s="13"/>
      <c r="I26" s="13"/>
      <c r="J26" s="13" t="s">
        <v>19</v>
      </c>
      <c r="K26" s="14"/>
      <c r="L26" s="14"/>
      <c r="M26" s="14"/>
      <c r="N26" s="14"/>
      <c r="O26" s="14"/>
      <c r="P26" s="14"/>
      <c r="Q26" s="13"/>
      <c r="S26" s="15" t="s">
        <v>19</v>
      </c>
      <c r="T26" s="15"/>
      <c r="U26" s="13"/>
      <c r="V26" s="13"/>
      <c r="W26" s="19"/>
      <c r="X26" s="19"/>
      <c r="Y26" s="19"/>
      <c r="Z26" s="20"/>
      <c r="AA26" s="13" t="s">
        <v>19</v>
      </c>
      <c r="AB26" s="14">
        <v>0</v>
      </c>
      <c r="AC26" s="14">
        <v>0</v>
      </c>
      <c r="AD26" s="14">
        <v>0</v>
      </c>
      <c r="AE26" s="14">
        <f t="shared" si="0"/>
        <v>0</v>
      </c>
    </row>
    <row r="27" spans="1:34" x14ac:dyDescent="0.25">
      <c r="A27" s="15" t="s">
        <v>20</v>
      </c>
      <c r="B27" s="16">
        <v>3596.6582436363401</v>
      </c>
      <c r="C27" s="16">
        <v>3521.0725876000001</v>
      </c>
      <c r="D27" s="16">
        <v>4040.7970522803002</v>
      </c>
      <c r="E27" s="16">
        <v>3827.3089343715128</v>
      </c>
      <c r="F27" s="16">
        <v>3954.3612917463734</v>
      </c>
      <c r="G27" s="16">
        <v>4087.3357434162285</v>
      </c>
      <c r="H27" s="16"/>
      <c r="I27" s="16"/>
      <c r="J27" s="15" t="s">
        <v>20</v>
      </c>
      <c r="K27" s="16"/>
      <c r="L27" s="16">
        <v>1673.2499461016941</v>
      </c>
      <c r="M27" s="16">
        <v>5020.4399999999996</v>
      </c>
      <c r="N27" s="16">
        <v>5133.7947599999998</v>
      </c>
      <c r="O27" s="16">
        <v>5170.7716289999989</v>
      </c>
      <c r="P27" s="16"/>
      <c r="Q27" s="16"/>
      <c r="S27" s="15" t="s">
        <v>20</v>
      </c>
      <c r="T27" s="15"/>
      <c r="U27" s="25"/>
      <c r="V27" s="25"/>
      <c r="W27" s="17"/>
      <c r="X27" s="17"/>
      <c r="Y27" s="17"/>
      <c r="Z27" s="18"/>
      <c r="AA27" s="38" t="s">
        <v>20</v>
      </c>
      <c r="AB27" s="37">
        <f>AB28+AB29+AB31+AB32</f>
        <v>3939.718102242753</v>
      </c>
      <c r="AC27" s="37">
        <f t="shared" ref="AC27:AD27" si="1">AC28+AC29+AC31+AC32</f>
        <v>3988.5568263324594</v>
      </c>
      <c r="AD27" s="37">
        <f t="shared" si="1"/>
        <v>4114.4990993857618</v>
      </c>
      <c r="AE27" s="37">
        <f t="shared" si="0"/>
        <v>12042.774027960975</v>
      </c>
    </row>
    <row r="28" spans="1:34" x14ac:dyDescent="0.25">
      <c r="A28" s="13" t="s">
        <v>7</v>
      </c>
      <c r="B28" s="14">
        <v>2976.3672943563402</v>
      </c>
      <c r="C28" s="21">
        <v>2937.10437</v>
      </c>
      <c r="D28" s="21">
        <v>3423.1764289203002</v>
      </c>
      <c r="E28" s="21">
        <v>3184.9834860771125</v>
      </c>
      <c r="F28" s="21">
        <v>3286.342825520197</v>
      </c>
      <c r="G28" s="21">
        <v>3392.5965385410054</v>
      </c>
      <c r="H28" s="14"/>
      <c r="I28" s="14"/>
      <c r="J28" s="13" t="s">
        <v>7</v>
      </c>
      <c r="K28" s="14"/>
      <c r="L28" s="21">
        <v>0</v>
      </c>
      <c r="M28" s="21">
        <v>5020.4399999999996</v>
      </c>
      <c r="N28" s="21">
        <v>5133.7947599999998</v>
      </c>
      <c r="O28" s="21">
        <v>5170.7716289999989</v>
      </c>
      <c r="P28" s="21"/>
      <c r="Q28" s="14"/>
      <c r="S28" s="13" t="s">
        <v>7</v>
      </c>
      <c r="T28" s="13"/>
      <c r="U28" s="21"/>
      <c r="V28" s="21"/>
      <c r="W28" s="26"/>
      <c r="X28" s="26"/>
      <c r="Y28" s="26"/>
      <c r="Z28" s="20"/>
      <c r="AA28" s="13" t="s">
        <v>7</v>
      </c>
      <c r="AB28" s="14">
        <v>3117.4892766427529</v>
      </c>
      <c r="AC28" s="14">
        <v>3133.4388477084631</v>
      </c>
      <c r="AD28" s="14">
        <v>3225.1764016168017</v>
      </c>
      <c r="AE28" s="14">
        <f t="shared" si="0"/>
        <v>9476.1045259680177</v>
      </c>
    </row>
    <row r="29" spans="1:34" x14ac:dyDescent="0.25">
      <c r="A29" s="13" t="s">
        <v>8</v>
      </c>
      <c r="B29" s="14">
        <v>620.29094928000006</v>
      </c>
      <c r="C29" s="21">
        <v>583.9682176</v>
      </c>
      <c r="D29" s="21">
        <v>617.62062336000008</v>
      </c>
      <c r="E29" s="21">
        <v>642.32544829440008</v>
      </c>
      <c r="F29" s="21">
        <v>668.01846622617609</v>
      </c>
      <c r="G29" s="21">
        <v>694.73920487522321</v>
      </c>
      <c r="H29" s="14"/>
      <c r="I29" s="14"/>
      <c r="J29" s="13" t="s">
        <v>8</v>
      </c>
      <c r="K29" s="14"/>
      <c r="L29" s="21">
        <v>0</v>
      </c>
      <c r="M29" s="21">
        <v>0</v>
      </c>
      <c r="N29" s="21">
        <v>0</v>
      </c>
      <c r="O29" s="21">
        <v>0</v>
      </c>
      <c r="P29" s="21"/>
      <c r="Q29" s="14"/>
      <c r="S29" s="13" t="s">
        <v>8</v>
      </c>
      <c r="T29" s="13"/>
      <c r="U29" s="21"/>
      <c r="V29" s="21"/>
      <c r="W29" s="21"/>
      <c r="X29" s="21"/>
      <c r="Y29" s="21"/>
      <c r="Z29" s="20"/>
      <c r="AA29" s="13" t="s">
        <v>8</v>
      </c>
      <c r="AB29" s="14">
        <v>822.22882560000005</v>
      </c>
      <c r="AC29" s="14">
        <v>855.1179786240001</v>
      </c>
      <c r="AD29" s="14">
        <v>889.3226977689601</v>
      </c>
      <c r="AE29" s="14">
        <f t="shared" si="0"/>
        <v>2566.6695019929602</v>
      </c>
    </row>
    <row r="30" spans="1:34" x14ac:dyDescent="0.25">
      <c r="A30" s="13"/>
      <c r="B30" s="14"/>
      <c r="C30" s="21"/>
      <c r="D30" s="21"/>
      <c r="E30" s="21"/>
      <c r="F30" s="21"/>
      <c r="G30" s="21"/>
      <c r="H30" s="14"/>
      <c r="I30" s="14"/>
      <c r="J30" s="13"/>
      <c r="K30" s="14"/>
      <c r="L30" s="21"/>
      <c r="M30" s="21"/>
      <c r="N30" s="21"/>
      <c r="O30" s="21"/>
      <c r="P30" s="21"/>
      <c r="Q30" s="14"/>
      <c r="S30" s="13"/>
      <c r="T30" s="13"/>
      <c r="U30" s="21"/>
      <c r="V30" s="21"/>
      <c r="W30" s="21"/>
      <c r="X30" s="21"/>
      <c r="Y30" s="21"/>
      <c r="Z30" s="20"/>
      <c r="AA30" s="13"/>
      <c r="AB30" s="14"/>
      <c r="AC30" s="14"/>
      <c r="AD30" s="14"/>
      <c r="AE30" s="14"/>
    </row>
    <row r="31" spans="1:34" x14ac:dyDescent="0.25">
      <c r="A31" s="13" t="s">
        <v>9</v>
      </c>
      <c r="B31" s="14"/>
      <c r="C31" s="14"/>
      <c r="D31" s="14"/>
      <c r="E31" s="14"/>
      <c r="F31" s="14"/>
      <c r="G31" s="14"/>
      <c r="H31" s="13"/>
      <c r="I31" s="13"/>
      <c r="J31" s="13" t="s">
        <v>9</v>
      </c>
      <c r="K31" s="14"/>
      <c r="L31" s="14"/>
      <c r="M31" s="14"/>
      <c r="N31" s="14"/>
      <c r="O31" s="14"/>
      <c r="P31" s="14"/>
      <c r="Q31" s="13"/>
      <c r="S31" s="13" t="s">
        <v>9</v>
      </c>
      <c r="T31" s="13"/>
      <c r="U31" s="13"/>
      <c r="V31" s="13"/>
      <c r="W31" s="13"/>
      <c r="X31" s="13"/>
      <c r="Y31" s="13"/>
      <c r="Z31" s="20"/>
      <c r="AA31" s="13" t="s">
        <v>9</v>
      </c>
      <c r="AB31" s="14">
        <v>0</v>
      </c>
      <c r="AC31" s="14">
        <v>0</v>
      </c>
      <c r="AD31" s="14">
        <v>0</v>
      </c>
      <c r="AE31" s="14">
        <f t="shared" si="0"/>
        <v>0</v>
      </c>
    </row>
    <row r="32" spans="1:34" x14ac:dyDescent="0.25">
      <c r="A32" s="13" t="s">
        <v>10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3"/>
      <c r="I32" s="13"/>
      <c r="J32" s="13" t="s">
        <v>10</v>
      </c>
      <c r="K32" s="14"/>
      <c r="L32" s="14">
        <v>1673.2499461016941</v>
      </c>
      <c r="M32" s="14">
        <v>0</v>
      </c>
      <c r="N32" s="14">
        <v>0</v>
      </c>
      <c r="O32" s="14">
        <v>0</v>
      </c>
      <c r="P32" s="14"/>
      <c r="Q32" s="13"/>
      <c r="S32" s="13" t="s">
        <v>10</v>
      </c>
      <c r="T32" s="13"/>
      <c r="U32" s="19"/>
      <c r="V32" s="19"/>
      <c r="W32" s="14"/>
      <c r="X32" s="14"/>
      <c r="Y32" s="14"/>
      <c r="Z32" s="20"/>
      <c r="AA32" s="13" t="s">
        <v>10</v>
      </c>
      <c r="AB32" s="33">
        <f>2996.49897636112-AG32</f>
        <v>0</v>
      </c>
      <c r="AC32" s="33">
        <f>1818.37211727921-AH32</f>
        <v>-3.865352482534945E-12</v>
      </c>
      <c r="AD32" s="33">
        <v>0</v>
      </c>
      <c r="AE32" s="14">
        <f t="shared" si="0"/>
        <v>-3.865352482534945E-12</v>
      </c>
      <c r="AG32" s="2">
        <v>2996.4989763611175</v>
      </c>
      <c r="AH32" s="2">
        <v>1818.3721172792139</v>
      </c>
    </row>
    <row r="33" spans="1:35" x14ac:dyDescent="0.25">
      <c r="A33" s="15" t="s">
        <v>21</v>
      </c>
      <c r="B33" s="16">
        <v>3175.1585826193909</v>
      </c>
      <c r="C33" s="16">
        <v>3278.7334506000002</v>
      </c>
      <c r="D33" s="16">
        <v>3465.1317228900007</v>
      </c>
      <c r="E33" s="16">
        <v>3621.1743743715128</v>
      </c>
      <c r="F33" s="16">
        <v>3748.2267317463729</v>
      </c>
      <c r="G33" s="16">
        <v>3881.2011834162286</v>
      </c>
      <c r="H33" s="16"/>
      <c r="I33" s="16"/>
      <c r="J33" s="15" t="s">
        <v>21</v>
      </c>
      <c r="K33" s="16"/>
      <c r="L33" s="16">
        <v>863.95</v>
      </c>
      <c r="M33" s="16">
        <v>3934.4569796026663</v>
      </c>
      <c r="N33" s="16">
        <v>3919.0328369913327</v>
      </c>
      <c r="O33" s="16">
        <v>3795.6057559913324</v>
      </c>
      <c r="P33" s="16"/>
      <c r="Q33" s="16"/>
      <c r="S33" s="15" t="s">
        <v>21</v>
      </c>
      <c r="T33" s="15"/>
      <c r="U33" s="17"/>
      <c r="V33" s="17"/>
      <c r="W33" s="17"/>
      <c r="X33" s="17"/>
      <c r="Y33" s="17"/>
      <c r="Z33" s="18"/>
      <c r="AA33" s="38" t="s">
        <v>21</v>
      </c>
      <c r="AB33" s="37">
        <f>AB34+AB40+AB41</f>
        <v>6399.4181748380015</v>
      </c>
      <c r="AC33" s="37">
        <f t="shared" ref="AC33:AD33" si="2">AC34+AC40+AC41</f>
        <v>5651.5337928226236</v>
      </c>
      <c r="AD33" s="37">
        <f t="shared" si="2"/>
        <v>3954.5230765907563</v>
      </c>
      <c r="AE33" s="37">
        <f t="shared" si="0"/>
        <v>16005.475044251381</v>
      </c>
    </row>
    <row r="34" spans="1:35" x14ac:dyDescent="0.25">
      <c r="A34" s="13" t="s">
        <v>22</v>
      </c>
      <c r="B34" s="14">
        <v>2826.0583161949999</v>
      </c>
      <c r="C34" s="14">
        <v>3187.7855440000003</v>
      </c>
      <c r="D34" s="14">
        <v>3350.4151056260007</v>
      </c>
      <c r="E34" s="14">
        <v>3468.1477496073253</v>
      </c>
      <c r="F34" s="14">
        <v>3590.2214498223893</v>
      </c>
      <c r="G34" s="14">
        <v>3716.8041362296162</v>
      </c>
      <c r="H34" s="27"/>
      <c r="I34" s="27"/>
      <c r="J34" s="13" t="s">
        <v>22</v>
      </c>
      <c r="K34" s="14"/>
      <c r="L34" s="14">
        <v>0</v>
      </c>
      <c r="M34" s="14">
        <v>1926.06</v>
      </c>
      <c r="N34" s="14">
        <v>2053.1547599999999</v>
      </c>
      <c r="O34" s="14">
        <v>2102.0916289999996</v>
      </c>
      <c r="P34" s="14"/>
      <c r="Q34" s="27"/>
      <c r="S34" s="13" t="s">
        <v>22</v>
      </c>
      <c r="T34" s="13"/>
      <c r="U34" s="14"/>
      <c r="V34" s="14"/>
      <c r="W34" s="19"/>
      <c r="X34" s="19"/>
      <c r="Y34" s="19"/>
      <c r="Z34" s="20"/>
      <c r="AA34" s="13" t="s">
        <v>22</v>
      </c>
      <c r="AB34" s="14">
        <f>AB35+AB36+AB38+AB39</f>
        <v>3401.0990961699981</v>
      </c>
      <c r="AC34" s="14">
        <f t="shared" ref="AC34:AD34" si="3">AC35+AC36+AC38+AC39</f>
        <v>3514.5649235456885</v>
      </c>
      <c r="AD34" s="14">
        <f t="shared" si="3"/>
        <v>3635.8718866221075</v>
      </c>
      <c r="AE34" s="14">
        <f t="shared" si="0"/>
        <v>10551.535906337795</v>
      </c>
    </row>
    <row r="35" spans="1:35" x14ac:dyDescent="0.25">
      <c r="A35" s="13" t="s">
        <v>7</v>
      </c>
      <c r="B35" s="14">
        <v>2205.8381110589266</v>
      </c>
      <c r="C35" s="21">
        <v>2625.01048622189</v>
      </c>
      <c r="D35" s="21">
        <v>2757.289621470245</v>
      </c>
      <c r="E35" s="21">
        <v>2851.3492816307576</v>
      </c>
      <c r="F35" s="21">
        <v>2948.8154856386564</v>
      </c>
      <c r="G35" s="21">
        <v>3049.8195209247892</v>
      </c>
      <c r="H35" s="14"/>
      <c r="I35" s="14"/>
      <c r="J35" s="13" t="s">
        <v>7</v>
      </c>
      <c r="K35" s="14"/>
      <c r="L35" s="21">
        <v>0</v>
      </c>
      <c r="M35" s="21">
        <v>1926.06</v>
      </c>
      <c r="N35" s="21">
        <v>2053.1547599999999</v>
      </c>
      <c r="O35" s="21">
        <v>2102.0916289999996</v>
      </c>
      <c r="P35" s="21"/>
      <c r="Q35" s="14"/>
      <c r="S35" s="13" t="s">
        <v>7</v>
      </c>
      <c r="T35" s="13"/>
      <c r="U35" s="28"/>
      <c r="V35" s="28"/>
      <c r="W35" s="26"/>
      <c r="X35" s="26"/>
      <c r="Y35" s="26"/>
      <c r="Z35" s="20"/>
      <c r="AA35" s="13" t="s">
        <v>7</v>
      </c>
      <c r="AB35" s="14">
        <v>2607.1035874823224</v>
      </c>
      <c r="AC35" s="14">
        <v>2692.5094095747318</v>
      </c>
      <c r="AD35" s="14">
        <v>2780.8676276467909</v>
      </c>
      <c r="AE35" s="14">
        <f t="shared" si="0"/>
        <v>8080.480624703845</v>
      </c>
    </row>
    <row r="36" spans="1:35" x14ac:dyDescent="0.25">
      <c r="A36" s="13" t="s">
        <v>8</v>
      </c>
      <c r="B36" s="14">
        <v>620.22020513607345</v>
      </c>
      <c r="C36" s="21">
        <v>562.77505777811029</v>
      </c>
      <c r="D36" s="21">
        <v>593.12548415575543</v>
      </c>
      <c r="E36" s="21">
        <v>616.79846797656774</v>
      </c>
      <c r="F36" s="21">
        <v>641.40596418373298</v>
      </c>
      <c r="G36" s="21">
        <v>666.98461530482678</v>
      </c>
      <c r="H36" s="14"/>
      <c r="I36" s="14"/>
      <c r="J36" s="13" t="s">
        <v>8</v>
      </c>
      <c r="K36" s="14"/>
      <c r="L36" s="21">
        <v>0</v>
      </c>
      <c r="M36" s="21">
        <v>0</v>
      </c>
      <c r="N36" s="21">
        <v>0</v>
      </c>
      <c r="O36" s="21">
        <v>0</v>
      </c>
      <c r="P36" s="21"/>
      <c r="Q36" s="14"/>
      <c r="S36" s="13" t="s">
        <v>8</v>
      </c>
      <c r="T36" s="13"/>
      <c r="U36" s="21"/>
      <c r="V36" s="21"/>
      <c r="W36" s="21"/>
      <c r="X36" s="21"/>
      <c r="Y36" s="21"/>
      <c r="Z36" s="20"/>
      <c r="AA36" s="13" t="s">
        <v>8</v>
      </c>
      <c r="AB36" s="14">
        <v>790.20589590753082</v>
      </c>
      <c r="AC36" s="14">
        <v>821.89614682216586</v>
      </c>
      <c r="AD36" s="14">
        <v>854.84141706242417</v>
      </c>
      <c r="AE36" s="14">
        <f t="shared" si="0"/>
        <v>2466.9434597921208</v>
      </c>
    </row>
    <row r="37" spans="1:35" x14ac:dyDescent="0.25">
      <c r="A37" s="13"/>
      <c r="B37" s="14"/>
      <c r="C37" s="21"/>
      <c r="D37" s="21"/>
      <c r="E37" s="21"/>
      <c r="F37" s="21"/>
      <c r="G37" s="21"/>
      <c r="H37" s="14"/>
      <c r="I37" s="14"/>
      <c r="J37" s="13"/>
      <c r="K37" s="14"/>
      <c r="L37" s="21"/>
      <c r="M37" s="21"/>
      <c r="N37" s="21"/>
      <c r="O37" s="21"/>
      <c r="P37" s="21"/>
      <c r="Q37" s="14"/>
      <c r="S37" s="13"/>
      <c r="T37" s="13"/>
      <c r="U37" s="21"/>
      <c r="V37" s="21"/>
      <c r="W37" s="21"/>
      <c r="X37" s="21"/>
      <c r="Y37" s="21"/>
      <c r="Z37" s="20"/>
      <c r="AA37" s="13"/>
      <c r="AB37" s="14"/>
      <c r="AC37" s="14"/>
      <c r="AD37" s="14"/>
      <c r="AE37" s="14"/>
    </row>
    <row r="38" spans="1:35" x14ac:dyDescent="0.25">
      <c r="A38" s="13" t="s">
        <v>9</v>
      </c>
      <c r="B38" s="14"/>
      <c r="C38" s="14"/>
      <c r="D38" s="14"/>
      <c r="E38" s="14"/>
      <c r="F38" s="14"/>
      <c r="G38" s="14"/>
      <c r="H38" s="13"/>
      <c r="I38" s="13"/>
      <c r="J38" s="13" t="s">
        <v>9</v>
      </c>
      <c r="K38" s="14"/>
      <c r="L38" s="14"/>
      <c r="M38" s="14"/>
      <c r="N38" s="14"/>
      <c r="O38" s="14"/>
      <c r="P38" s="14"/>
      <c r="Q38" s="13"/>
      <c r="S38" s="13" t="s">
        <v>9</v>
      </c>
      <c r="T38" s="13"/>
      <c r="U38" s="13"/>
      <c r="V38" s="13"/>
      <c r="W38" s="13"/>
      <c r="X38" s="13"/>
      <c r="Y38" s="13"/>
      <c r="Z38" s="20"/>
      <c r="AA38" s="13" t="s">
        <v>9</v>
      </c>
      <c r="AB38" s="14">
        <v>0</v>
      </c>
      <c r="AC38" s="14">
        <v>0</v>
      </c>
      <c r="AD38" s="14">
        <v>0</v>
      </c>
      <c r="AE38" s="14">
        <f t="shared" si="0"/>
        <v>0</v>
      </c>
    </row>
    <row r="39" spans="1:35" x14ac:dyDescent="0.25">
      <c r="A39" s="13" t="s">
        <v>10</v>
      </c>
      <c r="B39" s="14">
        <v>216.61492237867915</v>
      </c>
      <c r="C39" s="29">
        <v>90.836372799999623</v>
      </c>
      <c r="D39" s="29">
        <v>112.78633936080512</v>
      </c>
      <c r="E39" s="29">
        <v>152.27319095403325</v>
      </c>
      <c r="F39" s="29">
        <v>157.62058244883357</v>
      </c>
      <c r="G39" s="29">
        <v>163.49185017053395</v>
      </c>
      <c r="H39" s="27"/>
      <c r="I39" s="27"/>
      <c r="J39" s="13" t="s">
        <v>10</v>
      </c>
      <c r="K39" s="14"/>
      <c r="L39" s="29">
        <v>0</v>
      </c>
      <c r="M39" s="29">
        <v>549.06196640266649</v>
      </c>
      <c r="N39" s="29">
        <v>569.74962629133313</v>
      </c>
      <c r="O39" s="29">
        <v>579.02817629133267</v>
      </c>
      <c r="P39" s="29"/>
      <c r="Q39" s="27"/>
      <c r="S39" s="13" t="s">
        <v>10</v>
      </c>
      <c r="T39" s="13"/>
      <c r="U39" s="29"/>
      <c r="V39" s="29"/>
      <c r="W39" s="30"/>
      <c r="X39" s="30"/>
      <c r="Y39" s="30"/>
      <c r="Z39" s="20"/>
      <c r="AA39" s="13" t="s">
        <v>10</v>
      </c>
      <c r="AB39" s="33">
        <f>92.171919047551+AG39</f>
        <v>3.7896127801450064</v>
      </c>
      <c r="AC39" s="52">
        <f>155.524517937843+AH39</f>
        <v>0.15936714879100577</v>
      </c>
      <c r="AD39" s="52">
        <f>160.108864707898+AI39</f>
        <v>0.16284191289221894</v>
      </c>
      <c r="AE39" s="14">
        <f t="shared" si="0"/>
        <v>4.1118218418282311</v>
      </c>
      <c r="AG39" s="2">
        <v>-88.382306267405994</v>
      </c>
      <c r="AH39" s="2">
        <v>-155.365150789052</v>
      </c>
      <c r="AI39" s="2">
        <v>-159.94602279500577</v>
      </c>
    </row>
    <row r="40" spans="1:35" x14ac:dyDescent="0.25">
      <c r="A40" s="13" t="s">
        <v>23</v>
      </c>
      <c r="B40" s="14">
        <v>132.48534404571194</v>
      </c>
      <c r="C40" s="21">
        <v>0.1115338000002933</v>
      </c>
      <c r="D40" s="21">
        <v>1.9302779031950195</v>
      </c>
      <c r="E40" s="21">
        <v>0.75343381015398481</v>
      </c>
      <c r="F40" s="21">
        <v>0.38469947515019298</v>
      </c>
      <c r="G40" s="14">
        <v>0.9051970160786541</v>
      </c>
      <c r="H40" s="27"/>
      <c r="I40" s="27"/>
      <c r="J40" s="13" t="s">
        <v>23</v>
      </c>
      <c r="K40" s="14"/>
      <c r="L40" s="21">
        <v>0</v>
      </c>
      <c r="M40" s="21">
        <v>0</v>
      </c>
      <c r="N40" s="21">
        <v>0</v>
      </c>
      <c r="O40" s="21">
        <v>0</v>
      </c>
      <c r="P40" s="14"/>
      <c r="Q40" s="27"/>
      <c r="S40" s="13" t="s">
        <v>23</v>
      </c>
      <c r="T40" s="13"/>
      <c r="U40" s="26"/>
      <c r="V40" s="26"/>
      <c r="W40" s="26"/>
      <c r="X40" s="26"/>
      <c r="Y40" s="26"/>
      <c r="Z40" s="20"/>
      <c r="AA40" s="13" t="s">
        <v>23</v>
      </c>
      <c r="AB40" s="14">
        <v>1.820102306885758</v>
      </c>
      <c r="AC40" s="14">
        <v>2.4967519977217485</v>
      </c>
      <c r="AD40" s="14">
        <v>2.5511899686488411</v>
      </c>
      <c r="AE40" s="14">
        <f t="shared" si="0"/>
        <v>6.8680442732563476</v>
      </c>
    </row>
    <row r="41" spans="1:35" x14ac:dyDescent="0.25">
      <c r="A41" s="13" t="s">
        <v>24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3"/>
      <c r="I41" s="13"/>
      <c r="J41" s="13" t="s">
        <v>24</v>
      </c>
      <c r="K41" s="14"/>
      <c r="L41" s="14">
        <v>863.95</v>
      </c>
      <c r="M41" s="14">
        <v>1459.3350131999998</v>
      </c>
      <c r="N41" s="14">
        <v>1296.1284506999998</v>
      </c>
      <c r="O41" s="14">
        <v>1114.4859506999999</v>
      </c>
      <c r="P41" s="14"/>
      <c r="Q41" s="13"/>
      <c r="S41" s="13" t="s">
        <v>24</v>
      </c>
      <c r="T41" s="13"/>
      <c r="U41" s="20"/>
      <c r="V41" s="20"/>
      <c r="W41" s="20"/>
      <c r="X41" s="20"/>
      <c r="Y41" s="20"/>
      <c r="Z41" s="20"/>
      <c r="AA41" s="13" t="s">
        <v>24</v>
      </c>
      <c r="AB41" s="14">
        <v>2996.4989763611175</v>
      </c>
      <c r="AC41" s="14">
        <v>2134.4721172792138</v>
      </c>
      <c r="AD41" s="14">
        <v>316.10000000000002</v>
      </c>
      <c r="AE41" s="14">
        <f t="shared" si="0"/>
        <v>5447.071093640332</v>
      </c>
    </row>
    <row r="42" spans="1:35" x14ac:dyDescent="0.25">
      <c r="A42" s="15" t="s">
        <v>25</v>
      </c>
      <c r="B42" s="17">
        <v>421.49966101694918</v>
      </c>
      <c r="C42" s="16">
        <v>242.33913699999994</v>
      </c>
      <c r="D42" s="16">
        <v>575.66532939029958</v>
      </c>
      <c r="E42" s="16">
        <v>206.13455999999996</v>
      </c>
      <c r="F42" s="16">
        <v>206.13456000000042</v>
      </c>
      <c r="G42" s="16">
        <v>206.13455999999996</v>
      </c>
      <c r="H42" s="16"/>
      <c r="I42" s="16"/>
      <c r="J42" s="15" t="s">
        <v>25</v>
      </c>
      <c r="K42" s="16"/>
      <c r="L42" s="16">
        <v>809.2999461016941</v>
      </c>
      <c r="M42" s="16">
        <v>1085.9830203973333</v>
      </c>
      <c r="N42" s="16">
        <v>1214.7619230086671</v>
      </c>
      <c r="O42" s="16">
        <v>1375.1658730086665</v>
      </c>
      <c r="P42" s="16"/>
      <c r="Q42" s="16"/>
      <c r="S42" s="15" t="s">
        <v>25</v>
      </c>
      <c r="T42" s="15"/>
      <c r="U42" s="18"/>
      <c r="V42" s="18"/>
      <c r="W42" s="18"/>
      <c r="X42" s="18"/>
      <c r="Y42" s="18"/>
      <c r="Z42" s="18"/>
      <c r="AA42" s="38" t="s">
        <v>25</v>
      </c>
      <c r="AB42" s="37">
        <v>448.41659749846303</v>
      </c>
      <c r="AC42" s="37">
        <v>3.0000000000654836E-2</v>
      </c>
      <c r="AD42" s="37">
        <v>2.9999999999631655E-2</v>
      </c>
      <c r="AE42" s="37">
        <f t="shared" ref="AE42:AE59" si="4">SUM(AB42:AD42)</f>
        <v>448.47659749846332</v>
      </c>
    </row>
    <row r="43" spans="1:35" x14ac:dyDescent="0.25">
      <c r="A43" s="13" t="s">
        <v>26</v>
      </c>
      <c r="B43" s="19"/>
      <c r="C43" s="14"/>
      <c r="D43" s="14"/>
      <c r="E43" s="14"/>
      <c r="F43" s="14"/>
      <c r="G43" s="14"/>
      <c r="H43" s="14"/>
      <c r="I43" s="14"/>
      <c r="J43" s="13" t="s">
        <v>26</v>
      </c>
      <c r="K43" s="14"/>
      <c r="L43" s="14"/>
      <c r="M43" s="14"/>
      <c r="N43" s="14"/>
      <c r="O43" s="14"/>
      <c r="P43" s="14"/>
      <c r="Q43" s="14"/>
      <c r="S43" s="15" t="s">
        <v>26</v>
      </c>
      <c r="T43" s="15"/>
      <c r="U43" s="13"/>
      <c r="V43" s="13"/>
      <c r="W43" s="13"/>
      <c r="X43" s="13"/>
      <c r="Y43" s="13"/>
      <c r="Z43" s="20"/>
      <c r="AA43" s="13" t="s">
        <v>26</v>
      </c>
      <c r="AB43" s="14">
        <v>0</v>
      </c>
      <c r="AC43" s="14">
        <v>0</v>
      </c>
      <c r="AD43" s="14">
        <v>0</v>
      </c>
      <c r="AE43" s="14">
        <f t="shared" si="4"/>
        <v>0</v>
      </c>
    </row>
    <row r="44" spans="1:35" x14ac:dyDescent="0.25">
      <c r="A44" s="13" t="s">
        <v>20</v>
      </c>
      <c r="B44" s="19"/>
      <c r="C44" s="14"/>
      <c r="D44" s="14"/>
      <c r="E44" s="14"/>
      <c r="F44" s="14"/>
      <c r="G44" s="14"/>
      <c r="H44" s="14"/>
      <c r="I44" s="14"/>
      <c r="J44" s="13" t="s">
        <v>20</v>
      </c>
      <c r="K44" s="14"/>
      <c r="L44" s="14"/>
      <c r="M44" s="14"/>
      <c r="N44" s="14"/>
      <c r="O44" s="14"/>
      <c r="P44" s="14"/>
      <c r="Q44" s="14"/>
      <c r="S44" s="13" t="s">
        <v>20</v>
      </c>
      <c r="T44" s="13"/>
      <c r="U44" s="13"/>
      <c r="V44" s="13"/>
      <c r="W44" s="13"/>
      <c r="X44" s="13"/>
      <c r="Y44" s="13"/>
      <c r="Z44" s="20"/>
      <c r="AA44" s="13" t="s">
        <v>20</v>
      </c>
      <c r="AB44" s="14">
        <v>0</v>
      </c>
      <c r="AC44" s="14">
        <v>0</v>
      </c>
      <c r="AD44" s="14">
        <v>0</v>
      </c>
      <c r="AE44" s="14">
        <f t="shared" si="4"/>
        <v>0</v>
      </c>
    </row>
    <row r="45" spans="1:35" x14ac:dyDescent="0.25">
      <c r="A45" s="13" t="s">
        <v>21</v>
      </c>
      <c r="B45" s="19">
        <v>421.52</v>
      </c>
      <c r="C45" s="21">
        <v>242.33913699999999</v>
      </c>
      <c r="D45" s="21">
        <v>575.66532939030003</v>
      </c>
      <c r="E45" s="21">
        <v>0</v>
      </c>
      <c r="F45" s="21">
        <v>0</v>
      </c>
      <c r="G45" s="14">
        <v>0</v>
      </c>
      <c r="H45" s="14"/>
      <c r="I45" s="14"/>
      <c r="J45" s="13" t="s">
        <v>21</v>
      </c>
      <c r="K45" s="14"/>
      <c r="L45" s="21">
        <v>10969.082979999999</v>
      </c>
      <c r="M45" s="21">
        <v>0</v>
      </c>
      <c r="N45" s="21">
        <v>0</v>
      </c>
      <c r="O45" s="21">
        <v>0</v>
      </c>
      <c r="P45" s="14"/>
      <c r="Q45" s="14"/>
      <c r="S45" s="13" t="s">
        <v>21</v>
      </c>
      <c r="T45" s="13"/>
      <c r="U45" s="26"/>
      <c r="V45" s="26"/>
      <c r="W45" s="21"/>
      <c r="X45" s="21"/>
      <c r="Y45" s="21"/>
      <c r="Z45" s="20"/>
      <c r="AA45" s="13" t="s">
        <v>21</v>
      </c>
      <c r="AB45" s="14">
        <v>18427.410455665173</v>
      </c>
      <c r="AC45" s="14">
        <v>10910.232703675287</v>
      </c>
      <c r="AD45" s="14">
        <v>0</v>
      </c>
      <c r="AE45" s="14">
        <f t="shared" si="4"/>
        <v>29337.64315934046</v>
      </c>
    </row>
    <row r="46" spans="1:35" x14ac:dyDescent="0.25">
      <c r="A46" s="13" t="s">
        <v>27</v>
      </c>
      <c r="B46" s="19">
        <v>-421.52</v>
      </c>
      <c r="C46" s="14">
        <v>-242.33913699999999</v>
      </c>
      <c r="D46" s="14">
        <v>-575.66532939030003</v>
      </c>
      <c r="E46" s="14">
        <v>0</v>
      </c>
      <c r="F46" s="14">
        <v>0</v>
      </c>
      <c r="G46" s="14">
        <v>0</v>
      </c>
      <c r="H46" s="14"/>
      <c r="I46" s="14"/>
      <c r="J46" s="13" t="s">
        <v>27</v>
      </c>
      <c r="K46" s="14"/>
      <c r="L46" s="14">
        <v>-10969.082979999999</v>
      </c>
      <c r="M46" s="14">
        <v>0</v>
      </c>
      <c r="N46" s="14">
        <v>0</v>
      </c>
      <c r="O46" s="14">
        <v>0</v>
      </c>
      <c r="P46" s="14"/>
      <c r="Q46" s="14"/>
      <c r="S46" s="15" t="s">
        <v>27</v>
      </c>
      <c r="T46" s="15"/>
      <c r="U46" s="17"/>
      <c r="V46" s="17"/>
      <c r="W46" s="16"/>
      <c r="X46" s="16"/>
      <c r="Y46" s="16"/>
      <c r="Z46" s="18"/>
      <c r="AA46" s="36" t="s">
        <v>27</v>
      </c>
      <c r="AB46" s="47">
        <v>-18427.410455665173</v>
      </c>
      <c r="AC46" s="47">
        <v>-10910.232703675287</v>
      </c>
      <c r="AD46" s="37">
        <v>0</v>
      </c>
      <c r="AE46" s="47">
        <f t="shared" si="4"/>
        <v>-29337.64315934046</v>
      </c>
    </row>
    <row r="47" spans="1:35" x14ac:dyDescent="0.25">
      <c r="A47" s="13" t="s">
        <v>28</v>
      </c>
      <c r="B47" s="14"/>
      <c r="C47" s="14"/>
      <c r="D47" s="14"/>
      <c r="E47" s="14"/>
      <c r="F47" s="14"/>
      <c r="G47" s="14"/>
      <c r="H47" s="14"/>
      <c r="I47" s="14"/>
      <c r="J47" s="13" t="s">
        <v>28</v>
      </c>
      <c r="K47" s="14"/>
      <c r="L47" s="14"/>
      <c r="M47" s="14"/>
      <c r="N47" s="14"/>
      <c r="O47" s="14"/>
      <c r="P47" s="14"/>
      <c r="Q47" s="14"/>
      <c r="S47" s="15" t="s">
        <v>28</v>
      </c>
      <c r="T47" s="15"/>
      <c r="U47" s="13"/>
      <c r="V47" s="13"/>
      <c r="W47" s="13"/>
      <c r="X47" s="13"/>
      <c r="Y47" s="13"/>
      <c r="Z47" s="20"/>
      <c r="AA47" s="13" t="s">
        <v>28</v>
      </c>
      <c r="AB47" s="14">
        <v>0</v>
      </c>
      <c r="AC47" s="14">
        <v>0</v>
      </c>
      <c r="AD47" s="14">
        <v>0</v>
      </c>
      <c r="AE47" s="14">
        <f t="shared" si="4"/>
        <v>0</v>
      </c>
    </row>
    <row r="48" spans="1:35" x14ac:dyDescent="0.25">
      <c r="A48" s="13" t="s">
        <v>20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/>
      <c r="I48" s="14"/>
      <c r="J48" s="13" t="s">
        <v>20</v>
      </c>
      <c r="K48" s="14"/>
      <c r="L48" s="14">
        <v>10969.082979999999</v>
      </c>
      <c r="M48" s="14">
        <v>0</v>
      </c>
      <c r="N48" s="14">
        <v>0</v>
      </c>
      <c r="O48" s="14">
        <v>0</v>
      </c>
      <c r="P48" s="14"/>
      <c r="Q48" s="14"/>
      <c r="S48" s="13" t="s">
        <v>20</v>
      </c>
      <c r="T48" s="13"/>
      <c r="U48" s="20"/>
      <c r="V48" s="20"/>
      <c r="W48" s="31"/>
      <c r="X48" s="31"/>
      <c r="Y48" s="31"/>
      <c r="Z48" s="20"/>
      <c r="AA48" s="13" t="s">
        <v>20</v>
      </c>
      <c r="AB48" s="48">
        <v>17978.993858166708</v>
      </c>
      <c r="AC48" s="48">
        <v>10910.232703675287</v>
      </c>
      <c r="AD48" s="14">
        <v>0</v>
      </c>
      <c r="AE48" s="48">
        <f t="shared" si="4"/>
        <v>28889.226561841995</v>
      </c>
    </row>
    <row r="49" spans="1:35" x14ac:dyDescent="0.25">
      <c r="A49" s="13" t="s">
        <v>29</v>
      </c>
      <c r="B49" s="14"/>
      <c r="C49" s="14"/>
      <c r="D49" s="14"/>
      <c r="E49" s="14"/>
      <c r="F49" s="14"/>
      <c r="G49" s="14"/>
      <c r="H49" s="14"/>
      <c r="I49" s="14"/>
      <c r="J49" s="13" t="s">
        <v>29</v>
      </c>
      <c r="K49" s="14"/>
      <c r="L49" s="14"/>
      <c r="M49" s="14"/>
      <c r="N49" s="14"/>
      <c r="O49" s="14"/>
      <c r="P49" s="14"/>
      <c r="Q49" s="14"/>
      <c r="S49" s="13" t="s">
        <v>29</v>
      </c>
      <c r="T49" s="13"/>
      <c r="U49" s="20"/>
      <c r="V49" s="20"/>
      <c r="W49" s="13"/>
      <c r="X49" s="13"/>
      <c r="Y49" s="13"/>
      <c r="Z49" s="20"/>
      <c r="AA49" s="13" t="s">
        <v>29</v>
      </c>
      <c r="AB49" s="14">
        <v>0</v>
      </c>
      <c r="AC49" s="14">
        <v>0</v>
      </c>
      <c r="AD49" s="14">
        <v>0</v>
      </c>
      <c r="AE49" s="14">
        <f t="shared" si="4"/>
        <v>0</v>
      </c>
    </row>
    <row r="50" spans="1:35" x14ac:dyDescent="0.25">
      <c r="A50" s="13" t="s">
        <v>30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9"/>
      <c r="I50" s="19"/>
      <c r="J50" s="13" t="s">
        <v>30</v>
      </c>
      <c r="K50" s="14"/>
      <c r="L50" s="14">
        <v>10969.082979999999</v>
      </c>
      <c r="M50" s="14">
        <v>0</v>
      </c>
      <c r="N50" s="14">
        <v>0</v>
      </c>
      <c r="O50" s="14">
        <v>0</v>
      </c>
      <c r="P50" s="14"/>
      <c r="Q50" s="19"/>
      <c r="S50" s="13" t="s">
        <v>30</v>
      </c>
      <c r="T50" s="13"/>
      <c r="U50" s="20"/>
      <c r="V50" s="20"/>
      <c r="W50" s="31"/>
      <c r="X50" s="31"/>
      <c r="Y50" s="31"/>
      <c r="Z50" s="20"/>
      <c r="AA50" s="13" t="s">
        <v>30</v>
      </c>
      <c r="AB50" s="48">
        <v>17978.993858166708</v>
      </c>
      <c r="AC50" s="48">
        <v>10910.232703675287</v>
      </c>
      <c r="AD50" s="14">
        <v>0</v>
      </c>
      <c r="AE50" s="48">
        <f t="shared" si="4"/>
        <v>28889.226561841995</v>
      </c>
    </row>
    <row r="51" spans="1:35" x14ac:dyDescent="0.25">
      <c r="A51" s="13" t="s">
        <v>21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9"/>
      <c r="I51" s="19"/>
      <c r="J51" s="13" t="s">
        <v>21</v>
      </c>
      <c r="K51" s="14"/>
      <c r="L51" s="14">
        <v>807.96375000000012</v>
      </c>
      <c r="M51" s="14">
        <v>1085.9175</v>
      </c>
      <c r="N51" s="14">
        <v>1419.1875</v>
      </c>
      <c r="O51" s="14">
        <v>1579.5</v>
      </c>
      <c r="P51" s="14"/>
      <c r="Q51" s="19"/>
      <c r="S51" s="13" t="s">
        <v>21</v>
      </c>
      <c r="T51" s="13"/>
      <c r="U51" s="32"/>
      <c r="V51" s="32"/>
      <c r="W51" s="20"/>
      <c r="X51" s="20"/>
      <c r="Y51" s="20"/>
      <c r="Z51" s="20"/>
      <c r="AA51" s="13" t="s">
        <v>21</v>
      </c>
      <c r="AB51" s="14">
        <v>0</v>
      </c>
      <c r="AC51" s="14">
        <v>0</v>
      </c>
      <c r="AD51" s="14">
        <v>0</v>
      </c>
      <c r="AE51" s="14">
        <f t="shared" si="4"/>
        <v>0</v>
      </c>
    </row>
    <row r="52" spans="1:35" x14ac:dyDescent="0.25">
      <c r="A52" s="13" t="s">
        <v>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9"/>
      <c r="I52" s="19"/>
      <c r="J52" s="13" t="s">
        <v>31</v>
      </c>
      <c r="K52" s="14"/>
      <c r="L52" s="14">
        <v>807.96375000000012</v>
      </c>
      <c r="M52" s="14">
        <v>1085.9175</v>
      </c>
      <c r="N52" s="14">
        <v>1419.1875</v>
      </c>
      <c r="O52" s="14">
        <v>1579.5</v>
      </c>
      <c r="P52" s="14"/>
      <c r="Q52" s="19"/>
      <c r="S52" s="13" t="s">
        <v>31</v>
      </c>
      <c r="T52" s="13"/>
      <c r="U52" s="32"/>
      <c r="V52" s="32"/>
      <c r="W52" s="20"/>
      <c r="X52" s="20"/>
      <c r="Y52" s="20"/>
      <c r="Z52" s="20"/>
      <c r="AA52" s="13" t="s">
        <v>31</v>
      </c>
      <c r="AB52" s="14">
        <v>0</v>
      </c>
      <c r="AC52" s="14">
        <v>0</v>
      </c>
      <c r="AD52" s="14">
        <v>0</v>
      </c>
      <c r="AE52" s="14">
        <f t="shared" si="4"/>
        <v>0</v>
      </c>
    </row>
    <row r="53" spans="1:35" x14ac:dyDescent="0.25">
      <c r="A53" s="13" t="s">
        <v>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9"/>
      <c r="I53" s="19"/>
      <c r="J53" s="13" t="s">
        <v>32</v>
      </c>
      <c r="K53" s="14"/>
      <c r="L53" s="14">
        <v>10161.119229999998</v>
      </c>
      <c r="M53" s="14">
        <v>-1085.9175</v>
      </c>
      <c r="N53" s="14">
        <v>-1419.1875</v>
      </c>
      <c r="O53" s="14">
        <v>-1579.5</v>
      </c>
      <c r="P53" s="14"/>
      <c r="Q53" s="19"/>
      <c r="S53" s="15" t="s">
        <v>32</v>
      </c>
      <c r="T53" s="15"/>
      <c r="U53" s="17"/>
      <c r="V53" s="17"/>
      <c r="W53" s="18"/>
      <c r="X53" s="18"/>
      <c r="Y53" s="18"/>
      <c r="Z53" s="18"/>
      <c r="AA53" s="36" t="s">
        <v>32</v>
      </c>
      <c r="AB53" s="47">
        <v>17978.993858166708</v>
      </c>
      <c r="AC53" s="47">
        <v>10910.232703675287</v>
      </c>
      <c r="AD53" s="47">
        <v>0</v>
      </c>
      <c r="AE53" s="47">
        <f t="shared" si="4"/>
        <v>28889.226561841995</v>
      </c>
    </row>
    <row r="54" spans="1:35" x14ac:dyDescent="0.25">
      <c r="A54" s="13" t="s">
        <v>33</v>
      </c>
      <c r="B54" s="14">
        <v>-2.0338983050805837E-2</v>
      </c>
      <c r="C54" s="14">
        <v>-5.6843418860808015E-14</v>
      </c>
      <c r="D54" s="14">
        <v>-4.5474735088646412E-13</v>
      </c>
      <c r="E54" s="14">
        <v>206.13455999999996</v>
      </c>
      <c r="F54" s="14">
        <v>206.13456000000042</v>
      </c>
      <c r="G54" s="14">
        <v>206.13455999999996</v>
      </c>
      <c r="H54" s="19"/>
      <c r="I54" s="19"/>
      <c r="J54" s="13" t="s">
        <v>33</v>
      </c>
      <c r="K54" s="14"/>
      <c r="L54" s="14">
        <v>1.3361961016926216</v>
      </c>
      <c r="M54" s="14">
        <v>6.5520397333330038E-2</v>
      </c>
      <c r="N54" s="14">
        <v>-204.42557699133295</v>
      </c>
      <c r="O54" s="14">
        <v>-204.33412699133351</v>
      </c>
      <c r="P54" s="14"/>
      <c r="Q54" s="19"/>
      <c r="S54" s="15" t="s">
        <v>33</v>
      </c>
      <c r="T54" s="15"/>
      <c r="U54" s="17"/>
      <c r="V54" s="17"/>
      <c r="W54" s="17"/>
      <c r="X54" s="17"/>
      <c r="Y54" s="17"/>
      <c r="Z54" s="18"/>
      <c r="AA54" s="36" t="s">
        <v>33</v>
      </c>
      <c r="AB54" s="47">
        <f>1.13686837721616E-13-AB60</f>
        <v>-2908.1166700937115</v>
      </c>
      <c r="AC54" s="47">
        <f>0.0300000000002001-AC60</f>
        <v>-1662.9769664901614</v>
      </c>
      <c r="AD54" s="47">
        <f>0.0299999999996317-AD60</f>
        <v>159.97602279500541</v>
      </c>
      <c r="AE54" s="47">
        <f t="shared" si="4"/>
        <v>-4411.1176137888679</v>
      </c>
    </row>
    <row r="55" spans="1:35" x14ac:dyDescent="0.25">
      <c r="A55" s="13" t="s">
        <v>34</v>
      </c>
      <c r="B55" s="14"/>
      <c r="C55" s="14"/>
      <c r="D55" s="14"/>
      <c r="E55" s="14"/>
      <c r="F55" s="14"/>
      <c r="G55" s="14"/>
      <c r="H55" s="19"/>
      <c r="I55" s="19"/>
      <c r="J55" s="13" t="s">
        <v>34</v>
      </c>
      <c r="K55" s="14"/>
      <c r="L55" s="14"/>
      <c r="M55" s="14"/>
      <c r="N55" s="14"/>
      <c r="O55" s="14"/>
      <c r="P55" s="14"/>
      <c r="Q55" s="19"/>
      <c r="S55" s="13" t="s">
        <v>34</v>
      </c>
      <c r="T55" s="13"/>
      <c r="U55" s="13"/>
      <c r="V55" s="13"/>
      <c r="W55" s="13"/>
      <c r="X55" s="13"/>
      <c r="Y55" s="13"/>
      <c r="Z55" s="20"/>
      <c r="AA55" s="13" t="s">
        <v>34</v>
      </c>
      <c r="AB55" s="14">
        <v>0</v>
      </c>
      <c r="AC55" s="14">
        <v>0</v>
      </c>
      <c r="AD55" s="14">
        <v>0</v>
      </c>
      <c r="AE55" s="14">
        <f t="shared" si="4"/>
        <v>0</v>
      </c>
    </row>
    <row r="56" spans="1:35" x14ac:dyDescent="0.25">
      <c r="A56" s="13" t="s">
        <v>35</v>
      </c>
      <c r="B56" s="14"/>
      <c r="C56" s="14"/>
      <c r="D56" s="14"/>
      <c r="E56" s="14"/>
      <c r="F56" s="14"/>
      <c r="G56" s="14"/>
      <c r="H56" s="19"/>
      <c r="I56" s="19"/>
      <c r="J56" s="13" t="s">
        <v>35</v>
      </c>
      <c r="K56" s="14"/>
      <c r="L56" s="14"/>
      <c r="M56" s="14"/>
      <c r="N56" s="14"/>
      <c r="O56" s="14"/>
      <c r="P56" s="14"/>
      <c r="Q56" s="19"/>
      <c r="S56" s="13" t="s">
        <v>35</v>
      </c>
      <c r="T56" s="13"/>
      <c r="U56" s="13"/>
      <c r="V56" s="13"/>
      <c r="W56" s="13"/>
      <c r="X56" s="13"/>
      <c r="Y56" s="13"/>
      <c r="Z56" s="20"/>
      <c r="AA56" s="13" t="s">
        <v>35</v>
      </c>
      <c r="AB56" s="14">
        <v>0</v>
      </c>
      <c r="AC56" s="14">
        <v>0</v>
      </c>
      <c r="AD56" s="14">
        <v>0</v>
      </c>
      <c r="AE56" s="14">
        <f t="shared" si="4"/>
        <v>0</v>
      </c>
    </row>
    <row r="57" spans="1:35" x14ac:dyDescent="0.25">
      <c r="A57" s="13" t="s">
        <v>36</v>
      </c>
      <c r="B57" s="14"/>
      <c r="C57" s="14"/>
      <c r="D57" s="14"/>
      <c r="E57" s="14"/>
      <c r="F57" s="14"/>
      <c r="G57" s="14"/>
      <c r="H57" s="19"/>
      <c r="I57" s="19"/>
      <c r="J57" s="13" t="s">
        <v>36</v>
      </c>
      <c r="K57" s="14"/>
      <c r="L57" s="14"/>
      <c r="M57" s="14"/>
      <c r="N57" s="14"/>
      <c r="O57" s="14"/>
      <c r="P57" s="14"/>
      <c r="Q57" s="19"/>
      <c r="S57" s="13" t="s">
        <v>36</v>
      </c>
      <c r="T57" s="13"/>
      <c r="U57" s="13"/>
      <c r="V57" s="13"/>
      <c r="W57" s="13"/>
      <c r="X57" s="13"/>
      <c r="Y57" s="13"/>
      <c r="Z57" s="20"/>
      <c r="AA57" s="13" t="s">
        <v>36</v>
      </c>
      <c r="AB57" s="14">
        <v>0</v>
      </c>
      <c r="AC57" s="14">
        <v>0</v>
      </c>
      <c r="AD57" s="14">
        <v>0</v>
      </c>
      <c r="AE57" s="14">
        <f t="shared" si="4"/>
        <v>0</v>
      </c>
    </row>
    <row r="58" spans="1:35" x14ac:dyDescent="0.25">
      <c r="A58" s="13" t="s">
        <v>37</v>
      </c>
      <c r="B58" s="14"/>
      <c r="C58" s="14"/>
      <c r="D58" s="14"/>
      <c r="E58" s="14"/>
      <c r="F58" s="14"/>
      <c r="G58" s="14"/>
      <c r="H58" s="19"/>
      <c r="I58" s="19"/>
      <c r="J58" s="13" t="s">
        <v>37</v>
      </c>
      <c r="K58" s="14"/>
      <c r="L58" s="14"/>
      <c r="M58" s="14"/>
      <c r="N58" s="14"/>
      <c r="O58" s="14"/>
      <c r="P58" s="14"/>
      <c r="Q58" s="19"/>
      <c r="S58" s="13" t="s">
        <v>37</v>
      </c>
      <c r="T58" s="13"/>
      <c r="U58" s="13"/>
      <c r="V58" s="13"/>
      <c r="W58" s="13"/>
      <c r="X58" s="13"/>
      <c r="Y58" s="13"/>
      <c r="Z58" s="20"/>
      <c r="AA58" s="13" t="s">
        <v>37</v>
      </c>
      <c r="AB58" s="14">
        <v>0</v>
      </c>
      <c r="AC58" s="14">
        <v>0</v>
      </c>
      <c r="AD58" s="14">
        <v>0</v>
      </c>
      <c r="AE58" s="14">
        <f t="shared" si="4"/>
        <v>0</v>
      </c>
    </row>
    <row r="59" spans="1:35" x14ac:dyDescent="0.25">
      <c r="A59" s="13" t="s">
        <v>38</v>
      </c>
      <c r="B59" s="14"/>
      <c r="C59" s="14"/>
      <c r="D59" s="14"/>
      <c r="E59" s="14"/>
      <c r="F59" s="14"/>
      <c r="G59" s="14"/>
      <c r="H59" s="19"/>
      <c r="I59" s="19"/>
      <c r="J59" s="13" t="s">
        <v>38</v>
      </c>
      <c r="K59" s="14"/>
      <c r="L59" s="14"/>
      <c r="M59" s="14"/>
      <c r="N59" s="14"/>
      <c r="O59" s="14"/>
      <c r="P59" s="14"/>
      <c r="Q59" s="19"/>
      <c r="S59" s="13" t="s">
        <v>38</v>
      </c>
      <c r="T59" s="13"/>
      <c r="U59" s="13"/>
      <c r="V59" s="13"/>
      <c r="W59" s="13"/>
      <c r="X59" s="13"/>
      <c r="Y59" s="13"/>
      <c r="Z59" s="20"/>
      <c r="AA59" s="13" t="s">
        <v>38</v>
      </c>
      <c r="AB59" s="14">
        <v>0</v>
      </c>
      <c r="AC59" s="14">
        <v>0</v>
      </c>
      <c r="AD59" s="14">
        <v>0</v>
      </c>
      <c r="AE59" s="14">
        <f t="shared" si="4"/>
        <v>0</v>
      </c>
    </row>
    <row r="60" spans="1:35" ht="15.75" x14ac:dyDescent="0.25">
      <c r="A60" s="13" t="s">
        <v>33</v>
      </c>
      <c r="B60" s="14">
        <v>-2.0338983050805837E-2</v>
      </c>
      <c r="C60" s="14">
        <v>-5.6843418860808015E-14</v>
      </c>
      <c r="D60" s="14">
        <v>-4.5474735088646412E-13</v>
      </c>
      <c r="E60" s="14">
        <v>206.13455999999996</v>
      </c>
      <c r="F60" s="14">
        <v>206.13456000000042</v>
      </c>
      <c r="G60" s="14">
        <v>206.13455999999996</v>
      </c>
      <c r="H60" s="19"/>
      <c r="I60" s="19"/>
      <c r="J60" s="13" t="s">
        <v>33</v>
      </c>
      <c r="K60" s="14"/>
      <c r="L60" s="14">
        <v>1.3361961016926216</v>
      </c>
      <c r="M60" s="14">
        <v>6.5520397333330038E-2</v>
      </c>
      <c r="N60" s="14">
        <v>-204.42557699133295</v>
      </c>
      <c r="O60" s="14">
        <v>-204.33412699133351</v>
      </c>
      <c r="P60" s="14"/>
      <c r="Q60" s="19"/>
      <c r="S60" s="15" t="s">
        <v>33</v>
      </c>
      <c r="T60" s="15"/>
      <c r="U60" s="17"/>
      <c r="V60" s="17"/>
      <c r="W60" s="17"/>
      <c r="X60" s="17"/>
      <c r="Y60" s="17"/>
      <c r="Z60" s="18"/>
      <c r="AA60" s="43" t="s">
        <v>44</v>
      </c>
      <c r="AB60" s="53">
        <v>2908.1166700937115</v>
      </c>
      <c r="AC60" s="54">
        <v>1663.0069664901616</v>
      </c>
      <c r="AD60" s="54">
        <v>-159.94602279500577</v>
      </c>
      <c r="AE60" s="42">
        <f>SUM(AB60:AD60)</f>
        <v>4411.1776137888673</v>
      </c>
      <c r="AF60" s="39"/>
      <c r="AG60" s="2">
        <f>SUM(AG32:AG59)</f>
        <v>2908.1166700937115</v>
      </c>
      <c r="AH60" s="2">
        <f t="shared" ref="AH60:AI60" si="5">SUM(AH32:AH59)</f>
        <v>1663.0069664901619</v>
      </c>
      <c r="AI60" s="2">
        <f t="shared" si="5"/>
        <v>-159.94602279500577</v>
      </c>
    </row>
    <row r="61" spans="1:35" ht="15.75" x14ac:dyDescent="0.25">
      <c r="A61" s="13" t="s">
        <v>39</v>
      </c>
      <c r="B61" s="14">
        <v>-2.0338983050805837E-2</v>
      </c>
      <c r="C61" s="14">
        <v>-2.033898305086268E-2</v>
      </c>
      <c r="D61" s="14">
        <v>-2.0338983051317427E-2</v>
      </c>
      <c r="E61" s="14">
        <v>206.11422101694865</v>
      </c>
      <c r="F61" s="14">
        <v>412.24878101694907</v>
      </c>
      <c r="G61" s="14">
        <v>618.38334101694909</v>
      </c>
      <c r="H61" s="19"/>
      <c r="I61" s="19"/>
      <c r="J61" s="13" t="s">
        <v>39</v>
      </c>
      <c r="K61" s="14"/>
      <c r="L61" s="14">
        <v>1.3341821163430723</v>
      </c>
      <c r="M61" s="14">
        <v>1.3997025136764023</v>
      </c>
      <c r="N61" s="14">
        <v>-203.02587447765654</v>
      </c>
      <c r="O61" s="14">
        <v>-407.36000146899005</v>
      </c>
      <c r="P61" s="14"/>
      <c r="Q61" s="19"/>
      <c r="S61" s="15" t="s">
        <v>39</v>
      </c>
      <c r="T61" s="15"/>
      <c r="U61" s="17"/>
      <c r="V61" s="17"/>
      <c r="W61" s="17"/>
      <c r="X61" s="17"/>
      <c r="Y61" s="17"/>
      <c r="Z61" s="18"/>
      <c r="AA61" s="43" t="s">
        <v>33</v>
      </c>
      <c r="AB61" s="49">
        <f>AB54+AB55+AB60</f>
        <v>0</v>
      </c>
      <c r="AC61" s="49">
        <f>AC54+AC55+AC60</f>
        <v>3.0000000000200089E-2</v>
      </c>
      <c r="AD61" s="49">
        <f t="shared" ref="AD61" si="6">AD54+AD55+AD60</f>
        <v>2.9999999999631655E-2</v>
      </c>
      <c r="AE61" s="49">
        <f>SUM(AB61:AD61)</f>
        <v>5.9999999999831743E-2</v>
      </c>
      <c r="AF61" s="40"/>
    </row>
    <row r="62" spans="1:35" ht="15.75" x14ac:dyDescent="0.25">
      <c r="A62" s="13" t="s">
        <v>40</v>
      </c>
      <c r="B62" s="14">
        <v>0</v>
      </c>
      <c r="C62" s="33">
        <v>-2.0338983050805837E-2</v>
      </c>
      <c r="D62" s="14">
        <v>-2.033898305086268E-2</v>
      </c>
      <c r="E62" s="14">
        <v>-2.0338983051317427E-2</v>
      </c>
      <c r="F62" s="14">
        <v>206.11422101694865</v>
      </c>
      <c r="G62" s="14">
        <v>412.24878101694907</v>
      </c>
      <c r="H62" s="19"/>
      <c r="I62" s="19"/>
      <c r="J62" s="13" t="s">
        <v>40</v>
      </c>
      <c r="K62" s="14"/>
      <c r="L62" s="33">
        <v>-2.0139853495493298E-3</v>
      </c>
      <c r="M62" s="14">
        <v>1.3341821163430723</v>
      </c>
      <c r="N62" s="14">
        <v>1.3997025136764023</v>
      </c>
      <c r="O62" s="14">
        <v>-203.02587447765654</v>
      </c>
      <c r="P62" s="14"/>
      <c r="Q62" s="19"/>
      <c r="S62" s="15" t="s">
        <v>40</v>
      </c>
      <c r="T62" s="15"/>
      <c r="U62" s="25"/>
      <c r="V62" s="17"/>
      <c r="W62" s="17"/>
      <c r="X62" s="17"/>
      <c r="Y62" s="17"/>
      <c r="Z62" s="18"/>
      <c r="AA62" s="44" t="s">
        <v>39</v>
      </c>
      <c r="AB62" s="50">
        <v>1.7718649105081852</v>
      </c>
      <c r="AC62" s="50">
        <f>AC63+AC61</f>
        <v>1.8018649105083853</v>
      </c>
      <c r="AD62" s="50">
        <f>AD63+AD61</f>
        <v>1.8318649105080169</v>
      </c>
      <c r="AE62" s="50">
        <f>AE63+AE61</f>
        <v>1.8318649105079032</v>
      </c>
      <c r="AF62" s="40"/>
    </row>
    <row r="63" spans="1:35" ht="15.75" x14ac:dyDescent="0.25">
      <c r="A63" s="13" t="s">
        <v>41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9"/>
      <c r="I63" s="19"/>
      <c r="J63" s="13" t="s">
        <v>41</v>
      </c>
      <c r="K63" s="14"/>
      <c r="L63" s="14">
        <v>3614.66795</v>
      </c>
      <c r="M63" s="14">
        <v>13775.787179999998</v>
      </c>
      <c r="N63" s="14">
        <v>12689.869679999998</v>
      </c>
      <c r="O63" s="14">
        <v>11270.682179999998</v>
      </c>
      <c r="P63" s="14"/>
      <c r="Q63" s="19"/>
      <c r="S63" s="13" t="s">
        <v>41</v>
      </c>
      <c r="T63" s="13"/>
      <c r="U63" s="19"/>
      <c r="V63" s="19"/>
      <c r="W63" s="19"/>
      <c r="X63" s="19"/>
      <c r="Y63" s="19"/>
      <c r="Z63" s="20"/>
      <c r="AA63" s="45" t="s">
        <v>45</v>
      </c>
      <c r="AB63" s="51">
        <v>1.7718649105080715</v>
      </c>
      <c r="AC63" s="50">
        <v>1.7718649105081852</v>
      </c>
      <c r="AD63" s="50">
        <f>AC62</f>
        <v>1.8018649105083853</v>
      </c>
      <c r="AE63" s="50">
        <f>AB63</f>
        <v>1.7718649105080715</v>
      </c>
      <c r="AF63" s="40"/>
    </row>
    <row r="64" spans="1:35" ht="14.25" customHeight="1" x14ac:dyDescent="0.25">
      <c r="A64" s="13" t="s">
        <v>42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9"/>
      <c r="I64" s="19"/>
      <c r="J64" s="13" t="s">
        <v>42</v>
      </c>
      <c r="K64" s="14"/>
      <c r="L64" s="14">
        <v>13775.787179999998</v>
      </c>
      <c r="M64" s="14">
        <v>12689.869679999998</v>
      </c>
      <c r="N64" s="14">
        <v>11270.682179999998</v>
      </c>
      <c r="O64" s="14">
        <v>9691.182179999998</v>
      </c>
      <c r="P64" s="14"/>
      <c r="Q64" s="19"/>
      <c r="S64" s="13" t="s">
        <v>42</v>
      </c>
      <c r="T64" s="13"/>
      <c r="U64" s="19"/>
      <c r="V64" s="19"/>
      <c r="W64" s="19"/>
      <c r="X64" s="19"/>
      <c r="Y64" s="19"/>
      <c r="Z64" s="20"/>
      <c r="AA64" s="44" t="s">
        <v>41</v>
      </c>
      <c r="AB64" s="46">
        <v>0</v>
      </c>
      <c r="AC64" s="46">
        <v>0</v>
      </c>
      <c r="AD64" s="46">
        <v>0</v>
      </c>
      <c r="AE64" s="46">
        <f>SUM(AA64:AC64)</f>
        <v>0</v>
      </c>
      <c r="AF64" s="41"/>
    </row>
    <row r="65" spans="1:32" ht="15.75" x14ac:dyDescent="0.25">
      <c r="A65" s="34" t="s">
        <v>3</v>
      </c>
      <c r="B65" s="34"/>
      <c r="H65" s="9" t="s">
        <v>4</v>
      </c>
      <c r="I65" s="9"/>
      <c r="J65" s="34" t="s">
        <v>3</v>
      </c>
      <c r="K65" s="34"/>
      <c r="Q65" s="9" t="s">
        <v>4</v>
      </c>
      <c r="S65" s="34"/>
      <c r="T65" s="34"/>
      <c r="W65" s="35"/>
      <c r="Z65" s="9"/>
      <c r="AA65" s="44" t="s">
        <v>42</v>
      </c>
      <c r="AB65" s="46">
        <v>0</v>
      </c>
      <c r="AC65" s="46">
        <v>0</v>
      </c>
      <c r="AD65" s="46">
        <v>0</v>
      </c>
      <c r="AE65" s="46">
        <f>SUM(AA65:AC65)</f>
        <v>0</v>
      </c>
      <c r="AF65" s="41"/>
    </row>
  </sheetData>
  <mergeCells count="4">
    <mergeCell ref="AA3:AE3"/>
    <mergeCell ref="AA2:AE2"/>
    <mergeCell ref="A2:H2"/>
    <mergeCell ref="S2:Z2"/>
  </mergeCells>
  <pageMargins left="0.70866141732283472" right="0.70866141732283472" top="0" bottom="0" header="0" footer="0"/>
  <pageSetup paperSize="9" scale="74" orientation="portrait" verticalDpi="0" r:id="rId1"/>
  <rowBreaks count="1" manualBreakCount="1">
    <brk id="6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4.3 Фин-ая модель</vt:lpstr>
      <vt:lpstr>'4.3 Фин-ая модель'!Область_печати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2019-03-28T06:09:58Z</dcterms:modified>
</cp:coreProperties>
</file>