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688" activeTab="5"/>
  </bookViews>
  <sheets>
    <sheet name="ИП2020-2022"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s>
  <definedNames>
    <definedName name="_Hlk506454892" localSheetId="11">'прил.12'!#REF!</definedName>
    <definedName name="_xlnm._FilterDatabase" localSheetId="0" hidden="1">'ИП2020-2022'!$A$14:$AE$14</definedName>
    <definedName name="_xlnm._FilterDatabase" localSheetId="1" hidden="1">'прил.2'!$A$14:$AD$14</definedName>
    <definedName name="_xlnm._FilterDatabase" localSheetId="2" hidden="1">'прил.3'!$A$16:$AL$16</definedName>
    <definedName name="_xlnm._FilterDatabase" localSheetId="3" hidden="1">'прил.4'!$A$16:$AL$16</definedName>
    <definedName name="_xlnm._FilterDatabase" localSheetId="4" hidden="1">'прил.5'!$A$16:$R$16</definedName>
    <definedName name="_xlnm.Print_Area" localSheetId="0">'ИП2020-2022'!$A$1:$AX$113</definedName>
    <definedName name="_xlnm.Print_Area" localSheetId="2">'прил.3'!$A$1:$AL$108</definedName>
  </definedNames>
  <calcPr fullCalcOnLoad="1"/>
</workbook>
</file>

<file path=xl/sharedStrings.xml><?xml version="1.0" encoding="utf-8"?>
<sst xmlns="http://schemas.openxmlformats.org/spreadsheetml/2006/main" count="13613" uniqueCount="682">
  <si>
    <t>полное наименование субъекта электроэнергетики</t>
  </si>
  <si>
    <t>Приложение № 1
к приказу Минэнерго России
от 14.06.2016 № 533</t>
  </si>
  <si>
    <t>Форма 1. Перечни инвестиционных проектов и план финансирования капитальных вложений по ним</t>
  </si>
  <si>
    <t>Наименование инвестиционного проекта (группы инвестиционных проектов)</t>
  </si>
  <si>
    <t>Идентифи-катор инвестицион-ного проекта</t>
  </si>
  <si>
    <t>Номер группы инвести-ционных проектов</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</si>
  <si>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</si>
  <si>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</si>
  <si>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</si>
  <si>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План</t>
  </si>
  <si>
    <t>Предложение по корректировке утвержденного плана</t>
  </si>
  <si>
    <t>Полная сметная стоимость инвестиционного проекта в соответствии с утвержденной проектной документацией</t>
  </si>
  <si>
    <t>в ценах, сложившихся ко времени составления сметной документации, млн. рублей (с НДС)</t>
  </si>
  <si>
    <t>месяц и год составления сметной документации</t>
  </si>
  <si>
    <t>Размер платы за технологическое присоединение (подключение), млн. рублей</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</si>
  <si>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</si>
  <si>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</si>
  <si>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</si>
  <si>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Оценка полной стоимости инвестиционного проекта в прогнозных ценах соответствующих лет, млн. рублей 
(с НДС)</t>
  </si>
  <si>
    <t>Предложение по 
корректировке 
утвержденного плана</t>
  </si>
  <si>
    <t>средств, полученных от оказания услуг, реализации товаров по регулируемым государством ценам (тарифам)</t>
  </si>
  <si>
    <t>иных источников финансирования</t>
  </si>
  <si>
    <r>
      <t>_____</t>
    </r>
    <r>
      <rPr>
        <vertAlign val="superscript"/>
        <sz val="6.5"/>
        <rFont val="Times New Roman"/>
        <family val="1"/>
      </rPr>
      <t>1</t>
    </r>
    <r>
      <rPr>
        <sz val="6.5"/>
        <color indexed="9"/>
        <rFont val="Times New Roman"/>
        <family val="1"/>
      </rPr>
      <t>_</t>
    </r>
    <r>
      <rPr>
        <sz val="6.5"/>
        <rFont val="Times New Roman"/>
        <family val="1"/>
      </rPr>
      <t>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дату раскрытия информации об инвестиционной программе (о проекте инвестиционной программы и (или) проекте изменений, вносимых в инвестиционную программу), либо в противном случае - слова "Предложение по корректировке утвержденного плана".</t>
    </r>
  </si>
  <si>
    <r>
      <t>_____</t>
    </r>
    <r>
      <rPr>
        <vertAlign val="superscript"/>
        <sz val="6.5"/>
        <rFont val="Times New Roman"/>
        <family val="1"/>
      </rPr>
      <t>2</t>
    </r>
    <r>
      <rPr>
        <sz val="6.5"/>
        <color indexed="9"/>
        <rFont val="Times New Roman"/>
        <family val="1"/>
      </rPr>
      <t>_</t>
    </r>
    <r>
      <rPr>
        <sz val="6.5"/>
        <rFont val="Times New Roman"/>
        <family val="1"/>
      </rPr>
      <t>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либо в противном случае - слова "Утвержденный план".</t>
    </r>
  </si>
  <si>
    <t>Краткое обоснование корректировки утвержденного плана</t>
  </si>
  <si>
    <t>в базисном уровне цен, млн. рублей 
(с НДС)</t>
  </si>
  <si>
    <r>
      <t>_____</t>
    </r>
    <r>
      <rPr>
        <vertAlign val="superscript"/>
        <sz val="6.5"/>
        <rFont val="Times New Roman"/>
        <family val="1"/>
      </rPr>
      <t>3</t>
    </r>
    <r>
      <rPr>
        <sz val="6.5"/>
        <color indexed="9"/>
        <rFont val="Times New Roman"/>
        <family val="1"/>
      </rPr>
      <t>_</t>
    </r>
    <r>
      <rPr>
        <sz val="6.5"/>
        <rFont val="Times New Roman"/>
        <family val="1"/>
      </rPr>
      <t>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проекта изменений, вносимых в инвестиционную программу) плюс или минус количество лет, равных числу, указанному в словосочетании соответственно после знака "+" или "-".</t>
    </r>
  </si>
  <si>
    <r>
      <t>_____</t>
    </r>
    <r>
      <rPr>
        <vertAlign val="superscript"/>
        <sz val="6.5"/>
        <rFont val="Times New Roman"/>
        <family val="1"/>
      </rPr>
      <t>4</t>
    </r>
    <r>
      <rPr>
        <sz val="6.5"/>
        <color indexed="9"/>
        <rFont val="Times New Roman"/>
        <family val="1"/>
      </rPr>
      <t>_</t>
    </r>
    <r>
      <rPr>
        <sz val="6.5"/>
        <rFont val="Times New Roman"/>
        <family val="1"/>
      </rPr>
      <t>"год  X" заменяется указанием года (четыре цифры и слово "год" в соответствующем падеже), который определяется как год, в котором раскрывается информация об инвестиционной программе (о проекте инвестиционной программы и (или) проекте изменений, вносимых в инвестиционную программу).</t>
    </r>
  </si>
  <si>
    <t>Приложение № 2
к приказу Минэнерго России
от 14.06.2016 № 533</t>
  </si>
  <si>
    <t>Форма 2. Перечни инвестиционных проектов и план освоения капитальных вложений по ним</t>
  </si>
  <si>
    <t>Оценка полной стоимости в прогнозных ценах соответствующих лет, 
млн. рублей (без НДС)</t>
  </si>
  <si>
    <t>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</si>
  <si>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</si>
  <si>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</si>
  <si>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</si>
  <si>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</si>
  <si>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</si>
  <si>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</si>
  <si>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</si>
  <si>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Факт (Предложение по корректировке утвержденного плана)</t>
  </si>
  <si>
    <t>Приложение № 3
к приказу Минэнерго России
от 14.06.2016 № 533</t>
  </si>
  <si>
    <t>Форма 3. План ввода основных средств</t>
  </si>
  <si>
    <t xml:space="preserve">  Наименование инвестиционного проекта (группы инвестиционных проектов)</t>
  </si>
  <si>
    <t>Первоначальная стоимость принимаемых к учету основных средств и нематериальных активов, млн. рублей (без НДС)</t>
  </si>
  <si>
    <t>Краткое обоснование  корректировки утвержденного плана</t>
  </si>
  <si>
    <t>Итого за период реализации инвестиционной программы</t>
  </si>
  <si>
    <t xml:space="preserve">План </t>
  </si>
  <si>
    <t>нематериальные активы</t>
  </si>
  <si>
    <t>основные средства</t>
  </si>
  <si>
    <t>млн. рублей 
(без НДС)</t>
  </si>
  <si>
    <t>МВт</t>
  </si>
  <si>
    <t>Гкал/ч</t>
  </si>
  <si>
    <t>км ТС</t>
  </si>
  <si>
    <t>МВ×А</t>
  </si>
  <si>
    <t>Другое</t>
  </si>
  <si>
    <t>млн. рублей (без НДС)</t>
  </si>
  <si>
    <t>6.1.1</t>
  </si>
  <si>
    <t>6.1.2</t>
  </si>
  <si>
    <t>6.1.3</t>
  </si>
  <si>
    <t>6.1.4</t>
  </si>
  <si>
    <t>6.1.5</t>
  </si>
  <si>
    <t>6.1.6</t>
  </si>
  <si>
    <t>6.2.1</t>
  </si>
  <si>
    <t>6.2.2</t>
  </si>
  <si>
    <t>6.2.3</t>
  </si>
  <si>
    <t>6.2.4</t>
  </si>
  <si>
    <t>6.2.5</t>
  </si>
  <si>
    <t>6.2.6</t>
  </si>
  <si>
    <t>7.1.1</t>
  </si>
  <si>
    <t>7.1.2</t>
  </si>
  <si>
    <t>7.1.3</t>
  </si>
  <si>
    <t>7.1.4</t>
  </si>
  <si>
    <t>7.1.5</t>
  </si>
  <si>
    <t>9</t>
  </si>
  <si>
    <t>Приложение № 4
к приказу Минэнерго России
от 14.06.2016 № 533</t>
  </si>
  <si>
    <t>Форма 4. План ввода основных средств (с распределением по кварталам)</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</si>
  <si>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</si>
  <si>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</si>
  <si>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</si>
  <si>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</si>
  <si>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</si>
  <si>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</si>
  <si>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</si>
  <si>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</si>
  <si>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</si>
  <si>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</si>
  <si>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</si>
  <si>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</si>
  <si>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</si>
  <si>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</si>
  <si>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</si>
  <si>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</si>
  <si>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</si>
  <si>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</si>
  <si>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</si>
  <si>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</si>
  <si>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</si>
  <si>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</si>
  <si>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</si>
  <si>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</si>
  <si>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</si>
  <si>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</si>
  <si>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</si>
  <si>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</si>
  <si>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</si>
  <si>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</si>
  <si>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</si>
  <si>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</si>
  <si>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</si>
  <si>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</si>
  <si>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</si>
  <si>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</si>
  <si>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</si>
  <si>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</si>
  <si>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Приложение № 5
к приказу Минэнерго России
от 14.06.2016 № 533</t>
  </si>
  <si>
    <t>Форма 5.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</si>
  <si>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</si>
  <si>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5.1.1</t>
  </si>
  <si>
    <t>5.1.2</t>
  </si>
  <si>
    <t>5.1.3</t>
  </si>
  <si>
    <t>5.1.4</t>
  </si>
  <si>
    <t>5.1.5</t>
  </si>
  <si>
    <t>Приложение № 6
к приказу Минэнерго России
от 14.06.2016 № 533</t>
  </si>
  <si>
    <t>Форма 6.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</si>
  <si>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</si>
  <si>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6.3.1</t>
  </si>
  <si>
    <t>6.3.2</t>
  </si>
  <si>
    <t>6.3.3</t>
  </si>
  <si>
    <t>6.3.4</t>
  </si>
  <si>
    <t>6.3.5</t>
  </si>
  <si>
    <t>Приложение № 7
к приказу Минэнерго России
от 14.06.2016 № 533</t>
  </si>
  <si>
    <t>Форма 7.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</si>
  <si>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</si>
  <si>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t>
  </si>
  <si>
    <t>Приложение № 8
к приказу Минэнерго России
от 14.06.2016 № 533</t>
  </si>
  <si>
    <t>Форма 8. Краткое описание инвестиционной программы. Показатели энергетической эффективности</t>
  </si>
  <si>
    <t>Идентификатор инвестиционного проекта</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</si>
  <si>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</si>
  <si>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</si>
  <si>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</si>
  <si>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9
к приказу Минэнерго России
от 14.06.2016 № 533</t>
  </si>
  <si>
    <t>Форма 9.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</si>
  <si>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</si>
  <si>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</si>
  <si>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</si>
  <si>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</si>
  <si>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</si>
  <si>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</si>
  <si>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</si>
  <si>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</si>
  <si>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</si>
  <si>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</si>
  <si>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</si>
  <si>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</si>
  <si>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</si>
  <si>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</si>
  <si>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</si>
  <si>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12</t>
  </si>
  <si>
    <t>13</t>
  </si>
  <si>
    <t>14</t>
  </si>
  <si>
    <t>15</t>
  </si>
  <si>
    <t>16</t>
  </si>
  <si>
    <t>17</t>
  </si>
  <si>
    <t>Приложение № 10
к приказу Минэнерго России
от 14.06.2016 № 533</t>
  </si>
  <si>
    <t xml:space="preserve">             Форма 10. Краткое описание инвестиционной программы. Обоснование необходимости реализации инвестиционных проектов</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</si>
  <si>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</si>
  <si>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</si>
  <si>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</si>
  <si>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 производителя электрической энергии</t>
  </si>
  <si>
    <t>Технологическое присоединение объектов электросетевого хозяйства</t>
  </si>
  <si>
    <t>Диспетчерское наименование распределительного устройства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</si>
  <si>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Нагрузка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</si>
  <si>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</si>
  <si>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</si>
  <si>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распределительного устройства объекта по производству электрической энергии, строительство (реконструкция) которого осуществляется в рамках инвестиционного проекта, МВxА</t>
  </si>
  <si>
    <t>Реквизиты договоров об осуществлении технологического присоединения,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технологическому присоединению от границ участков, на которых расположены присоединяемые объекты, до существующих объектов электросетевого хозяйства</t>
  </si>
  <si>
    <t>Количество заключенных договоров об осуществлении технологического присоединения, предусматривающих в технических условиях обязанности производителя электрической энергии по выполнению мероприятий инвестиционного проекта на распределительном устройстве объекта по производству электрической энергии</t>
  </si>
  <si>
    <t>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</si>
  <si>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t>
  </si>
  <si>
    <t>Планируемый в инвестиционной программе срок ввода объектов электросетевого хозяйства (объектов по производству электрической энергии) в эксплуатацию, год</t>
  </si>
  <si>
    <t>Планируемый в инвестиционной программе срок принятия объектов электросетевого хозяйства (объектов по производству электрической энергии) к бухгалтерскому учету, год</t>
  </si>
  <si>
    <t>Наименование присоединяемых объектов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</si>
  <si>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</si>
  <si>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</si>
  <si>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</si>
  <si>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</si>
  <si>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</si>
  <si>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</si>
  <si>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Дата</t>
  </si>
  <si>
    <t>Номер</t>
  </si>
  <si>
    <t>год</t>
  </si>
  <si>
    <t>квартал</t>
  </si>
  <si>
    <t>до</t>
  </si>
  <si>
    <t>после</t>
  </si>
  <si>
    <t>МВxА</t>
  </si>
  <si>
    <t>Дата контрольного замерного дня</t>
  </si>
  <si>
    <t>До</t>
  </si>
  <si>
    <t>После</t>
  </si>
  <si>
    <t>18</t>
  </si>
  <si>
    <t>19</t>
  </si>
  <si>
    <t>21</t>
  </si>
  <si>
    <t>22</t>
  </si>
  <si>
    <t>24</t>
  </si>
  <si>
    <t>25</t>
  </si>
  <si>
    <t>26</t>
  </si>
  <si>
    <t>27</t>
  </si>
  <si>
    <t>28</t>
  </si>
  <si>
    <t>29</t>
  </si>
  <si>
    <t>Приложение № 11
к приказу Минэнерго России
от 14.06.2016 № 533</t>
  </si>
  <si>
    <t>Форма 11. Краткое описание инвестиционной программы. Обоснование необходимости реализации инвестиционных проектов</t>
  </si>
  <si>
    <t>Идентифика-тор инвестицион-ного проекта</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</si>
  <si>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</si>
  <si>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</si>
  <si>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</si>
  <si>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</si>
  <si>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</si>
  <si>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</si>
  <si>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</si>
  <si>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производителя электрической энергии, которые содержатся в договоре о подключении к системам теплоснабжения, указанном в столбцах 4 и 5, в качестве его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t>
  </si>
  <si>
    <t>Реквизиты договоров о подключении к системам теплоснабжения,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</si>
  <si>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производителя электрической энергии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</si>
  <si>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</si>
  <si>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</si>
  <si>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</si>
  <si>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</si>
  <si>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</si>
  <si>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</si>
  <si>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</si>
  <si>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</si>
  <si>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</si>
  <si>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городского округа, поселения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</si>
  <si>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указание на структурные единицы схемы теплоснабжения</t>
  </si>
  <si>
    <t>4</t>
  </si>
  <si>
    <t>20</t>
  </si>
  <si>
    <t>23</t>
  </si>
  <si>
    <t>Приложение № 12
к приказу Минэнерго России
от 14.06.2016 № 533</t>
  </si>
  <si>
    <t>Форма 12. Краткое описание инвестиционной программы. Обоснование необходимости реализации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</si>
  <si>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</si>
  <si>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</si>
  <si>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</si>
  <si>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</si>
  <si>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</si>
  <si>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</si>
  <si>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</si>
  <si>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</si>
  <si>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</si>
  <si>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</si>
  <si>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</si>
  <si>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</si>
  <si>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</si>
  <si>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противоаварийных мероприятий, предусмотренных актами о расследовании причин аварии (реквизиты актов)</t>
  </si>
  <si>
    <t>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</si>
  <si>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</si>
  <si>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</si>
  <si>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законодательства Российской Федерации (+; -)</t>
  </si>
  <si>
    <t>регламентов рынков электрической энергии (+; -)</t>
  </si>
  <si>
    <t>технического освидетельст-вования (+; -)</t>
  </si>
  <si>
    <t>технического обследования (+; -)</t>
  </si>
  <si>
    <t>Приложение № 13
к приказу Минэнерго России
от 14.06.2016 № 533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</si>
  <si>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</si>
  <si>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включения объектов капитального строительства для проведения пусконаладочных работ, год</t>
  </si>
  <si>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</si>
  <si>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Схема теплоснабжения поселения (городского округа), утвержденная органом местного самоуправления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</si>
  <si>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</si>
  <si>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t>Срок ввода объекта в эксплуатацию, предусмотренный схемой теплоснабжения поселения (городского округа), утвержденной органом местного самоуправления, год</t>
  </si>
  <si>
    <t>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</si>
  <si>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
к приказу Минэнерго России
от 14.06.2016 № 533</t>
  </si>
  <si>
    <t>Форма 14. Краткое описание инвестиционной программы. Обоснование необходимости реализации инвестиционных проектов</t>
  </si>
  <si>
    <t>Оценка полной стоимости инвестиционного проекта в прогнозных ценах соответствующих лет, млн. рублей (с НДС)</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</si>
  <si>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</si>
  <si>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</si>
  <si>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</si>
  <si>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</si>
  <si>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</si>
  <si>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</si>
  <si>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</si>
  <si>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</si>
  <si>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Общий объем финансирования, в том числе за счет:</t>
  </si>
  <si>
    <t>Год принятия к бухгалтерскому учету</t>
  </si>
  <si>
    <t>значение до</t>
  </si>
  <si>
    <t>значение после</t>
  </si>
  <si>
    <t>16.1.1</t>
  </si>
  <si>
    <t>16.1.2</t>
  </si>
  <si>
    <t>16.2.1</t>
  </si>
  <si>
    <t>16.2.2</t>
  </si>
  <si>
    <t>Приложение № 15
к приказу Минэнерго России
от 14.06.2016 № 533</t>
  </si>
  <si>
    <t>Форма 15. Краткое описание инвестиционной программы. Индексы-дефляторы инвестиций в основной капитал (капитальных вложений)</t>
  </si>
  <si>
    <t>№ п/п</t>
  </si>
  <si>
    <t>Наименование</t>
  </si>
  <si>
    <t>Наименование документа - источника данных</t>
  </si>
  <si>
    <t>Реквизиты 
документа</t>
  </si>
  <si>
    <t>5.3</t>
  </si>
  <si>
    <t>5.4</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</si>
  <si>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</si>
  <si>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</si>
  <si>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</si>
  <si>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ВСЕГО по инвестиционной программе, в том числе:</t>
  </si>
  <si>
    <t>0.1</t>
  </si>
  <si>
    <t>Технологическое присоединение (подключение), всего</t>
  </si>
  <si>
    <t>0.2</t>
  </si>
  <si>
    <t>Реконструкция, всего</t>
  </si>
  <si>
    <t>0.3</t>
  </si>
  <si>
    <t>Модернизация, техническое перевооружение, всего</t>
  </si>
  <si>
    <t>0.4</t>
  </si>
  <si>
    <t>Инвестиционные проекты, реализация которых обуславливается схемами теплоснабжения, всего</t>
  </si>
  <si>
    <t>0.5</t>
  </si>
  <si>
    <t>Новое строительство, всего</t>
  </si>
  <si>
    <t>0.6</t>
  </si>
  <si>
    <t>Покупка земельных участков для целей реализации инвестиционных проектов, всего</t>
  </si>
  <si>
    <t>0.7</t>
  </si>
  <si>
    <t>Прочие инвестиционные проекты, всего</t>
  </si>
  <si>
    <t>1</t>
  </si>
  <si>
    <t>Республика Крым</t>
  </si>
  <si>
    <t>1.1</t>
  </si>
  <si>
    <t>Технологическое присоединение (подключение), всего, в том числе:</t>
  </si>
  <si>
    <t>1.1.1</t>
  </si>
  <si>
    <t>Технологическое присоединение энергопринимающих устройств потребителей, объектов электросетевого хозяйства к распределительным устройствам объектов по производству электрической энергии, всего, в том числе:</t>
  </si>
  <si>
    <t>1.1.2</t>
  </si>
  <si>
    <t>Технологическое присоединение объектов по производству электрической энергии к электрическим сетям, всего, в том числе:</t>
  </si>
  <si>
    <t>1.1.3</t>
  </si>
  <si>
    <t>Подключение теплопотребляющих установок потребителей тепловой энергии к системе теплоснабжения, всего, в том числе:</t>
  </si>
  <si>
    <t>1.1.4</t>
  </si>
  <si>
    <t>Подключение объектов теплоснабжения к системам теплоснабжения, всего, в том числе:</t>
  </si>
  <si>
    <t>1.2</t>
  </si>
  <si>
    <t>Реконструкция объектов по производству электрической энергии, объектов теплоснабжения и прочих объектов основных средств, всего, в том числе:</t>
  </si>
  <si>
    <t>1.2.1</t>
  </si>
  <si>
    <t>Реконструкция объектов по производству электрической энергии всего, в том числе:</t>
  </si>
  <si>
    <t>1.2.2</t>
  </si>
  <si>
    <t>Реконструкция котельных, всего, в том числе:</t>
  </si>
  <si>
    <t>1.2.3</t>
  </si>
  <si>
    <t>Реконструкция тепловых сетей, всего, в том числе:</t>
  </si>
  <si>
    <t>1.2.4</t>
  </si>
  <si>
    <t>Реконструкция прочих объектов основных средств, всего, в том числе:</t>
  </si>
  <si>
    <t>1.3</t>
  </si>
  <si>
    <t>Модернизация, техническое перевооружение, всего, в том числе:</t>
  </si>
  <si>
    <t>1.3.1</t>
  </si>
  <si>
    <t>Модернизация, техническое перевооружение объектов по производству электрической энергии, всего, в том числе:</t>
  </si>
  <si>
    <t>1.3.2</t>
  </si>
  <si>
    <t>Модернизация, техническое перевооружение котельных, всего, в том числе:</t>
  </si>
  <si>
    <t>1.3.3</t>
  </si>
  <si>
    <t>Модернизация, техническое перевооружение тепловых сетей, всего, в том числе:</t>
  </si>
  <si>
    <t>1.3.4</t>
  </si>
  <si>
    <t>Модернизация, техническое перевооружение прочих объектов основных средств, всего, в том числе:</t>
  </si>
  <si>
    <t>1.4</t>
  </si>
  <si>
    <t>Инвестиционные проекты, реализация которых обуславливается схемами теплоснабжения, всего, в том числе:</t>
  </si>
  <si>
    <t>1.5</t>
  </si>
  <si>
    <t>Новое строительство, всего, в том числе:</t>
  </si>
  <si>
    <t>1.5.1</t>
  </si>
  <si>
    <t>Новое строительство объектов по производству электрической энергии, всего, в том числе:</t>
  </si>
  <si>
    <t>1.5.2</t>
  </si>
  <si>
    <t>Новое строительство котельных, всего, в том числе:</t>
  </si>
  <si>
    <t>1.5.3</t>
  </si>
  <si>
    <t>Новое строительство тепловых сетей, всего, в том числе:</t>
  </si>
  <si>
    <t>1.5.4</t>
  </si>
  <si>
    <t>Прочее новое строительство, всего, в том числе:</t>
  </si>
  <si>
    <t>1.6</t>
  </si>
  <si>
    <t>Покупка земельных участков для целей реализации инвестиционных проектов, всего, в том числе:</t>
  </si>
  <si>
    <t>1.7</t>
  </si>
  <si>
    <t>Прочие инвестиционные проекты, всего, в том числе:</t>
  </si>
  <si>
    <t>Техническое перевооружение системы теплоснабжения с заменой сетевого насоса №4 на ТЭЦ Сакских ТС АО "КРЫМТЭЦ"</t>
  </si>
  <si>
    <t>Выполнение ПИР, СМР, ПНР по объекту "Техническое переоснащение электрооборудования и устройств РЗА на ОРУ-35кВ" Симферопольская ТЭЦ</t>
  </si>
  <si>
    <t>Выполнение ПИР, СМР, ПНР по объекту "Реконструкция ЧДА Симферопольской ТЭЦ"</t>
  </si>
  <si>
    <t>Выполнение ПИР, СМР, ПНР по объекту " Внедрение системы обмена технологической информацией с автоматизированной системой системного оператора (СОТИАССО) " Симферопольской ТЭЦ</t>
  </si>
  <si>
    <t>Выполнение ПИР, СМР, ПНР по объекту " Внедрение системы обмена технологической информацией с автоматизированной системой системного оператора (СОТИАССО) " Камыш-Бурунской ТЭЦ</t>
  </si>
  <si>
    <t>Г</t>
  </si>
  <si>
    <t>НД</t>
  </si>
  <si>
    <t>П/С</t>
  </si>
  <si>
    <t>С</t>
  </si>
  <si>
    <t>П</t>
  </si>
  <si>
    <t>июнь 2017г.</t>
  </si>
  <si>
    <t>июль 2017г.</t>
  </si>
  <si>
    <t>сентябрь 2017г.</t>
  </si>
  <si>
    <t>Выполнение ПИР, СМР, ПНР по объекту "Модернизация приборов уровня в конденсаторах и теплообменных аппаратах регенерации на ТГ-1,2 ОП Симферопольская ТЭЦ</t>
  </si>
  <si>
    <t>Выполнение ПИР, СМР, ПНР по объекту: "Модернизация ЦБУ с заменой ПСВ-200" КБТЭЦ</t>
  </si>
  <si>
    <t>Выполнение ПИР,СМР,ПНР  по объекту "Установка баков ХОВ с системой трубопроводов"Симферопольская ТЭЦ</t>
  </si>
  <si>
    <t>2020</t>
  </si>
  <si>
    <t>K_стсК02</t>
  </si>
  <si>
    <t>K_стсК03</t>
  </si>
  <si>
    <t>K_стсК04</t>
  </si>
  <si>
    <t>Н_сим001</t>
  </si>
  <si>
    <t>J_кбт001</t>
  </si>
  <si>
    <t>Н_сим004</t>
  </si>
  <si>
    <t>I_кбт003</t>
  </si>
  <si>
    <t>I_стс005</t>
  </si>
  <si>
    <t>Н_сим005</t>
  </si>
  <si>
    <t>Н_сим009</t>
  </si>
  <si>
    <t>Н_кбт005</t>
  </si>
  <si>
    <t>Поставка аппарата высокого давления (гидродинамического) для очистки внутренних поверхностей теплообменников давлением 500 бар. СимТЭЦ</t>
  </si>
  <si>
    <t>2019 год</t>
  </si>
  <si>
    <t>2020 год</t>
  </si>
  <si>
    <t>Факт</t>
  </si>
  <si>
    <t>Предложение по корректировке утвержденного 
плана</t>
  </si>
  <si>
    <t>ЮФО</t>
  </si>
  <si>
    <t>г. Саки</t>
  </si>
  <si>
    <t>г. Симферополь</t>
  </si>
  <si>
    <t>г. Керчь</t>
  </si>
  <si>
    <t>АО "КРЫМТЭЦ"</t>
  </si>
  <si>
    <t>не требуется</t>
  </si>
  <si>
    <t>+</t>
  </si>
  <si>
    <r>
      <t>Присоединение источников тепловой энергии или тепловых сетей к</t>
    </r>
    <r>
      <rPr>
        <sz val="7"/>
        <color indexed="9"/>
        <rFont val="Times New Roman"/>
        <family val="1"/>
      </rPr>
      <t>_</t>
    </r>
    <r>
      <rPr>
        <sz val="7"/>
        <color indexed="8"/>
        <rFont val="Times New Roman"/>
        <family val="1"/>
      </rPr>
      <t>системам теплоснабжения сетевой организации</t>
    </r>
  </si>
  <si>
    <t>Н_кбт006</t>
  </si>
  <si>
    <t>«Техническое перевооружение РОУ 1» филиала АО «КРЫМТЭЦ» «Камыш-Бурунская ТЭЦ»</t>
  </si>
  <si>
    <t>Выполнение ПИР, СМР, ПНР по объекту: «Техническое перевооружение деаэраторов ст.№2 и №3 типа ДА-75 ТЭЦ Сакских тепловых сетей»</t>
  </si>
  <si>
    <t>K_кбт001</t>
  </si>
  <si>
    <t>K_кбт002</t>
  </si>
  <si>
    <t>K_кбт003</t>
  </si>
  <si>
    <t>K_кбт004</t>
  </si>
  <si>
    <t>K_кбт005</t>
  </si>
  <si>
    <t>K_кбт006</t>
  </si>
  <si>
    <t>Техническое перевооружение с заменой тепловой изоляции трубопроводов тепловых сетей на пенополиуретановую изоляцию секции №1, №2" филиала АО "КРЫМТЭЦ" "Сакские тепловые сети"</t>
  </si>
  <si>
    <t>К_стс014</t>
  </si>
  <si>
    <t>региональный</t>
  </si>
  <si>
    <t>Повышение надежности и безопасности эксплуатации Симферопольской ТЭЦ, приведение объекта генерации в соответствие нормативным требованиям Российской Федерации</t>
  </si>
  <si>
    <t>Обеспечения промышленной безопасности и эксплуатационной надежности Камыш-Бурунской ТЭЦ, повышение качества теплоснабжения потребителей.</t>
  </si>
  <si>
    <t>Обеспечения промышленной безопасности и надежного теплоснабжения потребителей Камыш-Бурунской ТЭЦ.</t>
  </si>
  <si>
    <t>Повышение надежности и безопасности эксплуатации ТЭЦ Сакских тепловых сетей, приведение объекта генерации в соответствие нормативным требованиям Российской Федерации</t>
  </si>
  <si>
    <t>Повышение надежности и безопасности эксплуатации Симферопольской ТЭЦ.</t>
  </si>
  <si>
    <t>Повышение надежности и безопасности эксплуатации Симферопольской ТЭЦ</t>
  </si>
  <si>
    <t>Повышение надежности и безопасности эксплуатации Камыш-Бурунской ТЭЦ</t>
  </si>
  <si>
    <t>км ВЛ
 2-цеп</t>
  </si>
  <si>
    <t>Снижение энергопотребления производственных процессов, кВтч</t>
  </si>
  <si>
    <t>Системы учёта электроэнергии</t>
  </si>
  <si>
    <t>Объекты производственно-хозяйственных нужд</t>
  </si>
  <si>
    <t>-</t>
  </si>
  <si>
    <t>1950</t>
  </si>
  <si>
    <t>1960</t>
  </si>
  <si>
    <t>2016 год</t>
  </si>
  <si>
    <t>2017 год</t>
  </si>
  <si>
    <t>2018 год</t>
  </si>
  <si>
    <t>5.6</t>
  </si>
  <si>
    <t>5.7</t>
  </si>
  <si>
    <t>Полная сметная стоимость инвестиционного проекта в соответствии с утвержденной проектной документацией в текущих ценах, млн. рублей (без НДС)</t>
  </si>
  <si>
    <t>Предложение по корректировке утвержденного плана на 01.01.2020г.</t>
  </si>
  <si>
    <t>Выполнение ПИР, СМР, ПНР, по объекту: "Реконструкция АЛАР" Симферопольская ТЭЦ</t>
  </si>
  <si>
    <t>J_сим003</t>
  </si>
  <si>
    <t>февраль 2019г.</t>
  </si>
  <si>
    <t>К_сим001</t>
  </si>
  <si>
    <t>К_сим003</t>
  </si>
  <si>
    <t>К_сим004</t>
  </si>
  <si>
    <t>Выполнение техперевооружения приборного парка лаборатории химцеха ОП Симферопольской ТЭЦ с закупкой:  специализированной лабораторной мебели;автоматического аппарата для определения температуры вспышки в закрытом тигле ТВЗ-ЛАБ-11; Nа - метра лабораторного МАРК-1002 Р/1 с комплектом для отбора проб настенного исполнения;  кондуктометра МАРК 603 с датчиком ДП-015</t>
  </si>
  <si>
    <t>Модернизация узлов учёта расхода пара отборов турбогенераторов №1,3 КБТЭЦ</t>
  </si>
  <si>
    <t>Техническое перевооружение насоса технической воды морской циркуляционной воды на масло и воздухоохладители турбин (а также пожаротушение) НЦВ-160/30А (160 куб.м., 3 кг/см2)</t>
  </si>
  <si>
    <t>Техническое перевооружение циркуляционного насоса береговой насосной станции ст.№5 НЦВ-400/30А (400 куб/м, 3кг/см2)</t>
  </si>
  <si>
    <t>К_стс015</t>
  </si>
  <si>
    <t>К_стс016</t>
  </si>
  <si>
    <t>К_стс017</t>
  </si>
  <si>
    <t>К_стс020</t>
  </si>
  <si>
    <t>Приобретение ультразвукового тепловодосчётчика для объекта: "Узел учёта тепловой энергии на собственные нужды электростанции Сакских тепловых сетей"</t>
  </si>
  <si>
    <t>К_стс021</t>
  </si>
  <si>
    <t>К_стс022</t>
  </si>
  <si>
    <t>ПИР, СМР, ПНР  по объекту САУ и Р «Техническое перевооружение установки компрессорной 4ГМ10-40/3-22С  в здании ДКС ТЭЦ  Сакских Тепловых сетей»</t>
  </si>
  <si>
    <t>К_стс024</t>
  </si>
  <si>
    <t>К_стс025</t>
  </si>
  <si>
    <t>К_стс026</t>
  </si>
  <si>
    <t>K_стс027</t>
  </si>
  <si>
    <t>Выполнение ПИР по объекту: "Регуляторы тепловой нагрузки паровых котлов БКЗ-160-100 ст.№1,2,3 ОП Симферопольская ТЭЦ АО "КРЫМТЭЦ"</t>
  </si>
  <si>
    <t>К_сим005</t>
  </si>
  <si>
    <t>Выполнение ПИР по объекту: "Установка аккумуляторных баков питательной воды" Симферопольская ТЭЦ</t>
  </si>
  <si>
    <t>К_сим006</t>
  </si>
  <si>
    <t>Поставка питательного насоса ПЭ 270-150-3 для Симферопольской ТЭЦ</t>
  </si>
  <si>
    <t>К_сим007</t>
  </si>
  <si>
    <t>Поставка трансформатора ТСЗСУ-1000/3 исполнения 3150/400В для Симферопольской ТЭЦ</t>
  </si>
  <si>
    <t>К_сим008</t>
  </si>
  <si>
    <t>Поставка строгального (фуговального станка) для Симферопольской ТЭЦ</t>
  </si>
  <si>
    <t>К_сим009</t>
  </si>
  <si>
    <t>K_сим010</t>
  </si>
  <si>
    <t>Приобретение микроавтобуса свыше 10 посадочных мест для Симферопольской ТЭЦ</t>
  </si>
  <si>
    <t>K_сим011</t>
  </si>
  <si>
    <t>Приобретение легкового автомобиля для Симферопольской ТЭЦ</t>
  </si>
  <si>
    <t>K_сим012</t>
  </si>
  <si>
    <t>K_сим013</t>
  </si>
  <si>
    <t>Приобретение легкового автомобиля для Сакских тепловых сетей</t>
  </si>
  <si>
    <t>Симферопольская ТЭЦ</t>
  </si>
  <si>
    <t>Камыш-Бурунская ТЭЦ</t>
  </si>
  <si>
    <t>Сакские тепловые сети</t>
  </si>
  <si>
    <t>J_сим004</t>
  </si>
  <si>
    <t>J_стс001</t>
  </si>
  <si>
    <t>Модернизация узла учета расхода острого пара к/а № 3,4  КБ ТЭЦ</t>
  </si>
  <si>
    <t>Модернизация узлов учёта расхода острого пара турбогенераторов № 1, 3 КБ ТЭЦ</t>
  </si>
  <si>
    <t>К_стс019</t>
  </si>
  <si>
    <t>Выполнение ПИР, СМР, ПНР по объекту: "Техническое переоснащение системы освещения с заменой светильников на светодиодные" Сакские тепловые сети</t>
  </si>
  <si>
    <t>Разработка рабочей документации по объекту:  "Реконструкции здания "Административно-бытового корпуса" на территории ТЭЦ "Сакских тепловых сетей" АО "КРЫМТЭЦ"</t>
  </si>
  <si>
    <t>Закупка насоса хоз.воды канала циркуляционных коллекторов АХП 65-50-160-1,3-К-СД-У</t>
  </si>
  <si>
    <t>Модернизация котельной №2 с объединением системы теплоснабжения с магистральными тепловыми сетями от Сакской ТЭЦ и выводом в резерв котельной №2</t>
  </si>
  <si>
    <t>Выполнение ПИР, СМР, ПНР по объекту: «Реконструкция котельной №8 с заменой котлов филиала АО «КРЫМТЭЦ» «Сакских тепловых сетей»</t>
  </si>
  <si>
    <t>Выполнение ПИР, СМР, ПНР по монтажу теплотрассы с объединением потребителей от котельных №6, №7 от одного источника тепловой энергии котельной №9 филиала АО «КРЫМ ТЭЦ" «Сакских тепловых сетей»</t>
  </si>
  <si>
    <t>Выполнение ПИР, СМР, ПНР по объекту: «Реконструкция котельной №9 с заменой котлов филиала АО «КРЫМТЭЦ» «Сакские тепловые сети»</t>
  </si>
  <si>
    <t>"Выполенение СМР и ПНР компрессоров воздушных, винтовых с осушителем  и комплектацией оборудованием"</t>
  </si>
  <si>
    <t xml:space="preserve">Выполнение ПИР по объекту "Система резервного газоснабжения ПГУ-20" филиала  АО "КРЫМТЭЦ" Сакские тепловые сети </t>
  </si>
  <si>
    <t>Техническое перевооружение Бака Химочищенной Воды №2 (Бак ХОВ №2) филиала АО "КРЫМТЭЦ" "Сакские тепловые сети»</t>
  </si>
  <si>
    <t>Техническое перевооружение главного распредустройства 10 кВ (ГРУ 10 кВ) с заменой электромагнитных выключателей ВЭ-10 на вакуумные выключатели»</t>
  </si>
  <si>
    <t xml:space="preserve"> Техническое перевооружение главного распредустройства №2 6 кВ (ГРУ-2 6 кВ) с заменой масляных выключателей ВМПЭ-10 на вакуумные выключатели</t>
  </si>
  <si>
    <t>Выполнение ПИР, СМР, ПНР по объекту: «Техническое перевооружение с установкой узлов учёта расхода перегретого пара на ТГ ст. №1 и №2 «Симферопольская ТЭЦ».</t>
  </si>
  <si>
    <t>Выполнение СМР, ПНР по объекту "Техническое перевооружение системы оперативного постоянного тока (СОПТ) с заменой аккумуляторной батареи СК-20 Симферопольской ТЭЦ"</t>
  </si>
  <si>
    <t>Инвестиционная программа Акционерного общества "КРЫМТЕПЛОЭЛЕКТРОЦЕНТРАЛЬ" на 2020 год</t>
  </si>
  <si>
    <t>Финансирование капитальных вложений в прогнозных ценах соответствующих лет, млн. рублей (с НДС)</t>
  </si>
  <si>
    <t>31.1</t>
  </si>
  <si>
    <t>31.2</t>
  </si>
  <si>
    <t>31.3</t>
  </si>
  <si>
    <t>31.4</t>
  </si>
  <si>
    <t>31.5</t>
  </si>
  <si>
    <t>31.11</t>
  </si>
  <si>
    <t>31.12</t>
  </si>
  <si>
    <t>31.13</t>
  </si>
  <si>
    <t>31.14</t>
  </si>
  <si>
    <t>31.15</t>
  </si>
  <si>
    <t>План 
2021</t>
  </si>
  <si>
    <t>План 
2022</t>
  </si>
  <si>
    <t>Итого за период реализации инвестиционной программы 
2020-2022</t>
  </si>
  <si>
    <t>Приобретение автомобиля Камаз "Самосвал" грузопдъёмностью 7 тн. в количестве 1 шт. КБТЭЦ</t>
  </si>
  <si>
    <t>Приобретение автомобиля Камаз "Самосвал" грузопдъёмностью 7 тн. в количестве 1 шт Сакских тепловых сетей</t>
  </si>
  <si>
    <t>Освоение капитальных вложений в прогнозных ценах соответствующих лет, млн. рублей (без НДС)</t>
  </si>
  <si>
    <t>2021 год</t>
  </si>
  <si>
    <t>Итого за период реализации инвестиционной программы (план)</t>
  </si>
  <si>
    <t>Итого за период реализации инвестиционной программы (предложение по корректировке утвержденного плана)</t>
  </si>
  <si>
    <t>Предложение по корректировке плана</t>
  </si>
  <si>
    <t>29.1</t>
  </si>
  <si>
    <t>29.2</t>
  </si>
  <si>
    <t>29.3</t>
  </si>
  <si>
    <t>29.4</t>
  </si>
  <si>
    <t>План на 01.01.2020</t>
  </si>
  <si>
    <t>Предложение по корректировке утвержденного плана 
на 01.01.2020</t>
  </si>
  <si>
    <t>2022 год</t>
  </si>
  <si>
    <t>План 
на 01.01.2020г.</t>
  </si>
  <si>
    <t>29.5</t>
  </si>
  <si>
    <t>29.6</t>
  </si>
  <si>
    <t>31.21</t>
  </si>
  <si>
    <t>31.22</t>
  </si>
  <si>
    <t>31.23</t>
  </si>
  <si>
    <t>31.24</t>
  </si>
  <si>
    <t>31.25</t>
  </si>
  <si>
    <t>Финансирование капитальных вложений 
года 2019 в прогнозных ценах, млн рублей (с НДС)</t>
  </si>
  <si>
    <t>План 
2020</t>
  </si>
  <si>
    <t xml:space="preserve">Утвержденный план
</t>
  </si>
  <si>
    <t xml:space="preserve">Факт 
</t>
  </si>
  <si>
    <t>Фактический объем финансирования на 01.01.2019г., млн рублей (с НДС)</t>
  </si>
  <si>
    <t>J_сим005</t>
  </si>
  <si>
    <t>«Расширение «Симферопольской ТЭЦ» с установкой ПГУ-120 МВт»</t>
  </si>
  <si>
    <t>«Расширение «Камыш-Бурунской ТЭЦ» с установкой ПГУ-120 МВт»</t>
  </si>
  <si>
    <t>Остаток финансирования капитальных вложений в прогнозных ценах соответствующих ле</t>
  </si>
  <si>
    <t>2019</t>
  </si>
  <si>
    <t>2021</t>
  </si>
  <si>
    <t>Фактический объем финансирования на 01.01.2019г., млн рублей (без НДС)</t>
  </si>
  <si>
    <t>Освоение капитальных вложений на 01.01.2019г. в прогнозных ценах соответствующих лет, млн. рублей (без НДС)</t>
  </si>
  <si>
    <t>Год раскрытия информации: 2019 год</t>
  </si>
  <si>
    <t>Принятие основных средств и нематериальных активов к бухгалтерскому учету</t>
  </si>
  <si>
    <t>Итого за период реализации инвестиционной программы на 2020-2022гг.</t>
  </si>
  <si>
    <t>Итого за период реализации инвестиционной программы на 2020-2022гг</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</si>
  <si>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</si>
  <si>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</si>
  <si>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</si>
  <si>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</si>
  <si>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</si>
  <si>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</si>
  <si>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</si>
  <si>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</si>
  <si>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</si>
  <si>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</si>
  <si>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</si>
  <si>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</si>
  <si>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</si>
  <si>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</si>
  <si>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</si>
  <si>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</si>
  <si>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</si>
  <si>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</si>
  <si>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</si>
  <si>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</si>
  <si>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</si>
  <si>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</si>
  <si>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</si>
  <si>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</si>
  <si>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</si>
  <si>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</si>
  <si>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</si>
  <si>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</si>
  <si>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 xml:space="preserve">на  </t>
  </si>
  <si>
    <t>План принятия основных средств и нематериальных активов к бухгалтерскому учету на 2020 год</t>
  </si>
  <si>
    <t>Итого план на 2020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</si>
  <si>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2020 году</t>
  </si>
  <si>
    <t>Год раскрытия информации   2019  год</t>
  </si>
  <si>
    <t>Ввод объектов инвестиционной деятельности (мощностей) 
в эксплуатацию</t>
  </si>
  <si>
    <t>6.3.6</t>
  </si>
  <si>
    <t>6.4.1</t>
  </si>
  <si>
    <t>6.4.2</t>
  </si>
  <si>
    <t>6.4.3</t>
  </si>
  <si>
    <t>6.4.4</t>
  </si>
  <si>
    <t>6.4.5</t>
  </si>
  <si>
    <t>6.4.6</t>
  </si>
  <si>
    <t>6.5.1</t>
  </si>
  <si>
    <t>6.5.2</t>
  </si>
  <si>
    <t>6.5.3</t>
  </si>
  <si>
    <t>6.5.4</t>
  </si>
  <si>
    <t>6.5.5</t>
  </si>
  <si>
    <t>6.5.6</t>
  </si>
  <si>
    <t>6.6.1</t>
  </si>
  <si>
    <t>6.6.2</t>
  </si>
  <si>
    <t>6.6.3</t>
  </si>
  <si>
    <t>6.6.4</t>
  </si>
  <si>
    <t>6.6.5</t>
  </si>
  <si>
    <t>6.6.6</t>
  </si>
  <si>
    <t>Вывод объектов 
инвестиционной 
деятельности (мощностей) 
из эксплуатации в 2019 году</t>
  </si>
  <si>
    <r>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t>
    </r>
    <r>
      <rPr>
        <sz val="7"/>
        <color indexed="9"/>
        <rFont val="Times New Roman"/>
        <family val="1"/>
      </rPr>
      <t>_</t>
    </r>
    <r>
      <rPr>
        <sz val="7"/>
        <color indexed="8"/>
        <rFont val="Times New Roman"/>
        <family val="1"/>
      </rPr>
      <t>программам в области энергосбережения и повышения энергетической эффективности, установленными уполномоченным органом исполнительной власти)</t>
    </r>
  </si>
  <si>
    <t xml:space="preserve"> не относится</t>
  </si>
  <si>
    <t>Прогноз индексов дефляторов и индексов цен производителей по видам экономической деятельности до 2020 г. (по полному кругу предприятий без НДС, косвенных налогов, торгово-транспортной наценки), в % г/г (базовый вариант) инвестиции в основной капитал (капитальные вложения)</t>
  </si>
  <si>
    <t>Письмо министерства экономического развития Российской Федерации от 03.10.2018 №28438-АТ/Д03 (одобрено Правительством РФ 20.09.2018, протокол №26)</t>
  </si>
  <si>
    <t>5.8</t>
  </si>
  <si>
    <t>5.9</t>
  </si>
  <si>
    <t>Инвестиционная программа Акционерного общества "КРЫМТЕПЛОЭЛЕКТРОЦЕНТРАЛЬ"</t>
  </si>
  <si>
    <t>Первоначальная стоимость, 
млн. рублей (без НДС)</t>
  </si>
  <si>
    <t>Ориентировочный сметный расчет стоимости строительства</t>
  </si>
  <si>
    <t>Коммерческое предложение поставщиков</t>
  </si>
  <si>
    <t>Сметный расчет</t>
  </si>
  <si>
    <t xml:space="preserve"> Расчет</t>
  </si>
  <si>
    <t>К_стсК01</t>
  </si>
  <si>
    <t>Повышение эффективности работы котельной, замена морально устаревших котлоагрегатов на современные водогрейные котлы.</t>
  </si>
  <si>
    <t xml:space="preserve">Обеспечение безопасности эксплуатации конструкций здания  "Административно-бытового корпуса" на территории ТЭЦ "Сакских тепловых сетей" </t>
  </si>
  <si>
    <t>Модернизация парка приборов. Назначение приборов - визуальное информирование оперативного персонала теплового щита для косвеной оценки состояния (работы) подогревателей высокого, низкого давления и конденсаторов турбин.</t>
  </si>
  <si>
    <t>Техническое состояние объекта - удовлетворительное. Узел учёта отсутствует. Необходимость определения расхода перегретого пара на ТГ№1 и ТГ№2 и расчёта технико-экономических показателей ТГ№1 и ТГ№2 и электростанции.</t>
  </si>
  <si>
    <t>Обеспечение надёжности и безаварийной работы Симферопольской ТЭЦ</t>
  </si>
  <si>
    <t>Замена  аналоговых преобразователей на цифровые с последующей интеграцией на сервер обработки данных с системой диспетчеризации.</t>
  </si>
  <si>
    <t>Увеличенное потребление электроэнергии и работа на пониженных параметрах из-за корозионного разрушения рабочего колеса, корпуса насоса и уплотняющих элементов. Замена насоса обеспечит:
1. Стабильную работу маслоохладителей и воздухоохладителей турбогенераторов №1,2,3 в период повышенных нагрузок, а также в период повышенных нагрузок турбогенератора №1 в летний весенне-летний период.
2. Снижение эксплуатационных затрат и повышение надёжности работы технологического оборудования.
3. Снизить потребление электроэнергии с 90 кВт/ч до 22 кВт/ч.</t>
  </si>
  <si>
    <t>Увеличенное потребление электроэнергии и работа на пониженных параметрах из-за корозионного разрушения рабочего колеса, корпуса насоса и уплотняющих элементов. Замена насоса обеспечит:
1. Стабильную работу маслоохладителей и воздухоохладителей турбогенераторов №1,2,3 в период повышенных нагрузок, а также в период повышенных нагрузок турбогенератора №1 в летний весенне-летний период.
2. Снижение эксплуатационных затрат и повышение надёжности работы технологического оборудования.
3. Снизить потребление электроэнергии с 110 кВт/ч до 30 кВт/ч.</t>
  </si>
  <si>
    <t xml:space="preserve">Наибольшая доля установленной мощности освещения Сакских ТС приходится на лампы накаливания 78,6%, на люминесцентные лампы белого света приходится ~12%, а на лампы типа ДРЛ приходится 9,5% .
Самыми низкоэффективными источниками света являются лампы накаливания, галогенные лампы (световая отдача 7÷22 Лм/Вт) и дуговые ксеноновые лампы (световая отдача 25÷30 Лм/Вт). Наиболее эффективными источниками освещения являются люминесцентные лампы, лампы высокого давления - металлогалогенные, ДНаТ и светодиодные источники света.
</t>
  </si>
  <si>
    <t>Повышение надежности и безопасности эксплуатации ТЭЦ</t>
  </si>
  <si>
    <t>Необходимо заменить морально и физически кстаревшую САУ и Р установки компрессорной 4ГМ10-440/3-22С в здании ДКС ТЭЦ Сакских тепловых сетей.</t>
  </si>
  <si>
    <t>Повышение надежности работы оборудования магистральных тепловых сетей в отопительный период.</t>
  </si>
  <si>
    <t>Необходимо произвести замену бака с целью обеспечения эксплуатационной надёжности, безопасности и экономичной эксплуатации оборудования.</t>
  </si>
  <si>
    <t>Из-за выработанного ресурса и отсутствия запасных частей невозможно обеспечить безаварийную работу выключателей ВЭ-10 в процессе дальнейшей эксплуатации. Необходима замена выключателей на современные.</t>
  </si>
  <si>
    <t>Из-за выработанного ресурса и отсутствия запасных частей невозможно обеспечить безаварийную работу выключателей ВМПЭ-10 в процессе дальнейшей эксплуатации. Необходима замена выключателей на современные.</t>
  </si>
  <si>
    <t>Повышение надежности и безопасности эксплуатации ТЭЦ.</t>
  </si>
  <si>
    <t xml:space="preserve">Тепловая изоляция скорлупами ППУ имеет неоспоримые преимущества по сравнению с традиционными теплоизоляционными материалами:
- максимальная экономия энергии за счет низкого коэффициента теплопроводности;
- быстрый монтаж (бригада из 2-х человек монтирует в смену до 700 погонных метров) и демонтаж;
- значительный ресурс эксплуатации до 30 лет;
- возможность многократного использования тепловой изоляции.
По результатам энергоаудита, экономия тепловой энергии после замены тепловой изоляции трубопроводов тепловых сетей на пенополиуретановую изоляцию теплотрассы составит порядка 4390 Гкал.
Экономическое обоснование данного мероприятия выполнено в составе материалов энергоаудита «Отчет о проведении энергетического обследования тепловых сетей АО «КРЫМТЭЦ»
</t>
  </si>
  <si>
    <t>Автоматизация процессов регулировки тепловой нагрузки, выполнение проекта автоматического регулирования тепловой нагрузки по импульсу "давление в барабане котла - расхода газа".</t>
  </si>
  <si>
    <t>Увеличение запасов питательной воды с целью проведения послеремонтных испытаний основного оборудования и разворота станции с "0".</t>
  </si>
  <si>
    <t>Распоряжение правительства Российской Федерации от 09.06.2017 №1209-р.
 Государственная программа Республики Крым «Развитие топливно-энергетического комплекса Республики Крым на 2018 – 2020 годы», утвержденная Постановлением Совета министров Республики Крым от 25.12.2017 №701.</t>
  </si>
  <si>
    <t>Государственная программа Республики Крым «Развитие топливно-энергетического комплекса Республики Крым на 2018 – 2020 годы», утвержденная Постановлением Совета министров Республики Крым от 25.12.2017 №701.</t>
  </si>
  <si>
    <t>Повышение надежности и безопасности эксплуатации Симферопольской ТЭЦ, снижение общепроизводственных расходов на аренду техники.</t>
  </si>
  <si>
    <t>Снижение общепроизводственных расходов за счет уменьшения расходов на эксплуатацию и затрат на энергоносители.</t>
  </si>
  <si>
    <t>Аппарат высокого давления необходим для проведения работ по очистки трубопроводов теплотехнического оборудования и промышленной канализации.
Приобретение аппарата высокого давления для Симферопольской ТЭЦ позволит снизить эксплуатационные затраты и время ремонтных работ.</t>
  </si>
  <si>
    <t>Выполнение требований:
- Технического регламента о требованиях пожарной безопасности (Федеральный закон от 22.07.2008 г. №123-ФЗ);
- Представления прокуратуры города Симферополя от 12.05.2017 г. №17-2017;</t>
  </si>
  <si>
    <t>Приобретение автомобиля Камаз "Самосвал" грузопдъёмностью 7 тн. в количестве 1 шт. СимТЭЦ</t>
  </si>
  <si>
    <t>Снижение эксплуатационных затрат, повышение надежности и экономичности работы ТЭЦ в целом, а также обеспечения защищенности кабельных каналов от подтопления.</t>
  </si>
  <si>
    <t>Повышение надежности и безопасности эксплуатации Камыш-Бурунской ТЭЦ, снижение общепроизводственных расходов на аренду техники.</t>
  </si>
  <si>
    <t>Повышение надежности и безопасности эксплуатации Сакских тепловых сетей , снижение общепроизводственных расходов на аренду техники.</t>
  </si>
  <si>
    <t>K_кбт010</t>
  </si>
  <si>
    <t>Программа Энергосбережения. Отчёт о проведении обязательного энергетического обследования АО КРЫМТЭЦ" к Договору №1869/Э от 15.04.2016г.</t>
  </si>
  <si>
    <t>Требования п. 5.5 Стандарта АО «СО ЕЭС» «Релейная защита и автоматика. Автоматическое противоаварийное управление режимами энергосистем. Автоматика ликвидации асинхронного режима. Нормы и требования» установка устройств АЛАР на Симферопольской ТЭЦ .</t>
  </si>
  <si>
    <t>Протокол совещания у заместителя руководителя Правительственной комиссии по обеспечению безопасности электроснабжения (федерального штаба), заместителя Министра энергетики РФ А.В. Черезова, от 17.04.2015г. Предписание об устранении нарушений законодательства в области государственного энергетического надзора №92/245/рп/П/2017 от 23.10.2017г.</t>
  </si>
  <si>
    <t>1988</t>
  </si>
  <si>
    <t>1964</t>
  </si>
  <si>
    <t>1958/1987</t>
  </si>
  <si>
    <t>Предписание об устранении нарушений законодательства в области государственного энергетического надзора №92/245рп/П/2017 от 23.10.2017г.</t>
  </si>
  <si>
    <t>1958</t>
  </si>
  <si>
    <t>1981</t>
  </si>
  <si>
    <t>Программа энергосбережения о проведении энергетического обследования филиала АО "КРЫМТЭЦ" ТЭЦ Сакских тепловых сетей, разработанная ООО "Предприятие группы "Городской центр экспертиз" - "Городской центр экспертиз-энергетика"</t>
  </si>
  <si>
    <t>1980</t>
  </si>
  <si>
    <t>1976</t>
  </si>
  <si>
    <t>1965/1992</t>
  </si>
  <si>
    <t>1991</t>
  </si>
  <si>
    <t>Исполнение Федерального закона №261-ФЗ "Об энергосбережении и о повышении энергетической эффективности, и о внесении изменений в отдельные законодательные акты Российской Федерации" от 23.11.2009г., статья 13.</t>
  </si>
  <si>
    <t>1994</t>
  </si>
  <si>
    <t>1993</t>
  </si>
  <si>
    <t>1983</t>
  </si>
  <si>
    <t>Наибольшая доля установленной мощности освещения Сакских ТС приходится на лампы накаливания 78,6%, на люминесцентные лампы белого света приходится ~12%, а на лампы типа ДРЛ приходится 9,5% .
Самыми низкоэффективными источниками света являются лампы накаливания, галогенные лампы (световая отдача 7÷22 Лм/Вт) и дуговые ксеноновые лампы (световая отдача 25÷30 Лм/Вт). Наиболее эффективными источниками освещения являются люминесцентные лампы, лампы высокого давления - металлогалогенные, ДНаТ и светодиодные источники света.</t>
  </si>
  <si>
    <t>к приказу Минэнерго России</t>
  </si>
  <si>
    <t>от 14.06.2016 № 533</t>
  </si>
  <si>
    <t>Приложение № 1</t>
  </si>
  <si>
    <t>"Модернизация котельной №2 с объединением системы теплоснабжения с магистральными тепловыми сетями от Сакской ТЭЦ и выводом в резерв котельной №2"</t>
  </si>
  <si>
    <t>Выполнение ПИР, СМР, ПНР по объекту «Техническое переоснащение электрооборудования и устройств РЗА на ОРУ-35кВ на Симферопольской ТЭЦ»</t>
  </si>
  <si>
    <t>Автоматизация процессов регулировки тепловой нагрузки, выполнение проекта автоматического регулирования тепловой нагрузки по импульсу "давление в барабане котла - расход газа".</t>
  </si>
  <si>
    <t>Выполнение требований:
- Технического регламента о требованиях пожарной безопасности (Федеральный закон от 22.07.2008 г. №123-ФЗ);
- Представления прокуратуры города Симферополя от 12.05.2017 г. №17-2017.</t>
  </si>
  <si>
    <t>Выполнение требований:
- Технического регламента о требованиях пожарной безопасности (Федеральный закон от 22.07.2008 г. №123-ФЗ);
- Представления прокуратуры города Симферополя от 12.05.2017 г. №17-2017;
- Предписания Управления НД и ПР Главного управления МЧС России по Республике Крым, отдела надзорной деятельности по г. Керчь №58/1/1.</t>
  </si>
  <si>
    <t>Выполнение ПИР, СМР, ПНР, по объекту: «Система оповещения и управления эвакуацией людей при пожаре 
в филиале АО «КРЫМТЭЦ» «Сакские тепловые сети»</t>
  </si>
  <si>
    <t>Выполнение ПИР, СМР, ПНР, по объекту: «Система оповещения и управления эвакуацией людей при пожаре 
в филиале АО «КРЫМТЭЦ» «Камыш-Бурунская ТЭЦ»</t>
  </si>
  <si>
    <t>Выполнение ПИР, СМР, ПНР, по объекту: «Система оповещения и управления эвакуацией людей при пожаре в
Обособленном подразделении АО «КРЫМТЭЦ» «Симферопольская ТЭЦ»</t>
  </si>
  <si>
    <t>Выполнение требований:
- Технического регламента о требованиях пожарной безопасности (Федеральный закон от 22.07.2008 г. №123-ФЗ).</t>
  </si>
  <si>
    <t>Выполнение ПИР, СМР, ПНР по объекту: "Модернизация канализационно-насосной станции КНС ТЭЦ филиала АО «КРЫМТЭЦ» "Сакские тепловые сети"</t>
  </si>
  <si>
    <t>Выполнение требований:
- Технического регламента о требованиях пожарной безопасности (Федеральный закон от 22.07.2008 г. №123-ФЗ);</t>
  </si>
  <si>
    <t>Выполнение требований:
- Технического регламента о требованиях пожарной безопасности (Федеральный закон от 22.07.2008 г. №123-ФЗ);
- Предписания Управления НД и ПР Главного управления МЧС России по Республике Крым, отдела надзорной деятельности по г. Керчь №58/1/1</t>
  </si>
  <si>
    <t>Оборуд. (приборы), шт.</t>
  </si>
  <si>
    <t>3 кв.</t>
  </si>
  <si>
    <t>J_сим006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</si>
</sst>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00"/>
    <numFmt numFmtId="180" formatCode="0.000"/>
  </numFmts>
  <fonts count="64">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Cyr"/>
      <family val="0"/>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1"/>
      <name val="Times New Roman"/>
      <family val="1"/>
    </font>
    <font>
      <sz val="7"/>
      <name val="Times New Roman"/>
      <family val="1"/>
    </font>
    <font>
      <sz val="6.5"/>
      <name val="Times New Roman"/>
      <family val="1"/>
    </font>
    <font>
      <b/>
      <sz val="8"/>
      <name val="Times New Roman"/>
      <family val="1"/>
    </font>
    <font>
      <sz val="8"/>
      <name val="Times New Roman"/>
      <family val="1"/>
    </font>
    <font>
      <sz val="6.5"/>
      <color indexed="9"/>
      <name val="Times New Roman"/>
      <family val="1"/>
    </font>
    <font>
      <vertAlign val="superscript"/>
      <sz val="6.5"/>
      <name val="Times New Roman"/>
      <family val="1"/>
    </font>
    <font>
      <sz val="6.8"/>
      <name val="Times New Roman"/>
      <family val="1"/>
    </font>
    <font>
      <sz val="9"/>
      <name val="Times New Roman"/>
      <family val="1"/>
    </font>
    <font>
      <sz val="11"/>
      <color indexed="8"/>
      <name val="SimSun"/>
      <family val="2"/>
    </font>
    <font>
      <sz val="7"/>
      <color indexed="8"/>
      <name val="Times New Roman"/>
      <family val="1"/>
    </font>
    <font>
      <sz val="12"/>
      <name val="Times New Roman"/>
      <family val="1"/>
    </font>
    <font>
      <sz val="11"/>
      <color indexed="8"/>
      <name val="Calibri"/>
      <family val="2"/>
    </font>
    <font>
      <sz val="6.5"/>
      <color indexed="8"/>
      <name val="Times New Roman"/>
      <family val="1"/>
    </font>
    <font>
      <b/>
      <sz val="9"/>
      <name val="Times New Roman"/>
      <family val="1"/>
    </font>
    <font>
      <sz val="10"/>
      <name val="Times New Roman"/>
      <family val="1"/>
    </font>
    <font>
      <sz val="10"/>
      <color indexed="8"/>
      <name val="Times New Roman"/>
      <family val="1"/>
    </font>
    <font>
      <sz val="8"/>
      <color indexed="8"/>
      <name val="Times New Roman"/>
      <family val="1"/>
    </font>
    <font>
      <sz val="8"/>
      <name val="Arial Cyr"/>
      <family val="0"/>
    </font>
    <font>
      <sz val="9"/>
      <name val="Arial Cyr"/>
      <family val="0"/>
    </font>
    <font>
      <b/>
      <sz val="6.8"/>
      <name val="Times New Roman"/>
      <family val="1"/>
    </font>
    <font>
      <sz val="7"/>
      <name val="Arial Cyr"/>
      <family val="0"/>
    </font>
    <font>
      <sz val="7"/>
      <color indexed="9"/>
      <name val="Times New Roman"/>
      <family val="1"/>
    </font>
    <font>
      <u val="single"/>
      <sz val="9"/>
      <name val="Times New Roman"/>
      <family val="1"/>
    </font>
    <font>
      <b/>
      <sz val="7"/>
      <name val="Times New Roman"/>
      <family val="1"/>
    </font>
    <font>
      <b/>
      <sz val="10"/>
      <name val="Arial Cyr"/>
      <family val="0"/>
    </font>
    <font>
      <b/>
      <sz val="8"/>
      <name val="Arial Cyr"/>
      <family val="0"/>
    </font>
    <font>
      <sz val="6.8"/>
      <color indexed="8"/>
      <name val="Times New Roman"/>
      <family val="1"/>
    </font>
    <font>
      <sz val="11"/>
      <color indexed="8"/>
      <name val="Times New Roman"/>
      <family val="1"/>
    </font>
    <font>
      <b/>
      <sz val="11"/>
      <color indexed="8"/>
      <name val="Times New Roman"/>
      <family val="1"/>
    </font>
    <font>
      <sz val="9"/>
      <color indexed="10"/>
      <name val="Times New Roman"/>
      <family val="1"/>
    </font>
    <font>
      <b/>
      <sz val="6.8"/>
      <color indexed="8"/>
      <name val="Times New Roman"/>
      <family val="1"/>
    </font>
    <font>
      <b/>
      <sz val="7"/>
      <color indexed="8"/>
      <name val="Times New Roman"/>
      <family val="1"/>
    </font>
    <font>
      <sz val="8"/>
      <name val="Segoe UI"/>
      <family val="2"/>
    </font>
    <font>
      <sz val="11"/>
      <color rgb="FF000000"/>
      <name val="SimSun"/>
      <family val="2"/>
    </font>
    <font>
      <sz val="7"/>
      <color theme="1"/>
      <name val="Times New Roman"/>
      <family val="1"/>
    </font>
    <font>
      <sz val="6.8"/>
      <color theme="1"/>
      <name val="Times New Roman"/>
      <family val="1"/>
    </font>
    <font>
      <sz val="11"/>
      <color theme="1"/>
      <name val="Times New Roman"/>
      <family val="1"/>
    </font>
    <font>
      <b/>
      <sz val="11"/>
      <color theme="1"/>
      <name val="Times New Roman"/>
      <family val="1"/>
    </font>
    <font>
      <sz val="10"/>
      <color theme="1"/>
      <name val="Times New Roman"/>
      <family val="1"/>
    </font>
    <font>
      <sz val="9"/>
      <color rgb="FFFF0000"/>
      <name val="Times New Roman"/>
      <family val="1"/>
    </font>
    <font>
      <b/>
      <sz val="6.8"/>
      <color theme="1"/>
      <name val="Times New Roman"/>
      <family val="1"/>
    </font>
    <font>
      <b/>
      <sz val="7"/>
      <color theme="1"/>
      <name val="Times New Roman"/>
      <family val="1"/>
    </font>
    <font>
      <sz val="8"/>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349979996681213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31" fillId="0" borderId="0">
      <alignment/>
      <protection/>
    </xf>
    <xf numFmtId="0" fontId="29" fillId="0" borderId="0">
      <alignment/>
      <protection/>
    </xf>
    <xf numFmtId="0" fontId="54" fillId="0" borderId="0">
      <alignment/>
      <protection/>
    </xf>
    <xf numFmtId="0" fontId="32" fillId="0" borderId="0">
      <alignment/>
      <protection/>
    </xf>
    <xf numFmtId="0" fontId="3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251">
    <xf numFmtId="0" fontId="0" fillId="0" borderId="0" xfId="0" applyAlignment="1">
      <alignment/>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4" fillId="0" borderId="0" xfId="0" applyFont="1" applyAlignment="1">
      <alignment horizontal="left"/>
    </xf>
    <xf numFmtId="0" fontId="27" fillId="0" borderId="0" xfId="0" applyFont="1" applyAlignment="1">
      <alignment horizontal="left"/>
    </xf>
    <xf numFmtId="0" fontId="27" fillId="0" borderId="10" xfId="0" applyFont="1" applyBorder="1" applyAlignment="1">
      <alignment horizontal="center" vertical="center" textRotation="90" wrapText="1"/>
    </xf>
    <xf numFmtId="0" fontId="27" fillId="0" borderId="11" xfId="0" applyFont="1" applyBorder="1" applyAlignment="1">
      <alignment horizontal="center" vertical="top"/>
    </xf>
    <xf numFmtId="0" fontId="27" fillId="0" borderId="0" xfId="0" applyFont="1" applyAlignment="1">
      <alignment horizontal="center" vertical="top"/>
    </xf>
    <xf numFmtId="0" fontId="27" fillId="0" borderId="11" xfId="0" applyFont="1" applyBorder="1" applyAlignment="1">
      <alignment horizontal="center" vertical="center"/>
    </xf>
    <xf numFmtId="0" fontId="21" fillId="0" borderId="0" xfId="0" applyFont="1" applyAlignment="1">
      <alignment horizontal="right" vertical="top" wrapText="1"/>
    </xf>
    <xf numFmtId="0" fontId="27" fillId="0" borderId="10" xfId="0" applyFont="1" applyBorder="1" applyAlignment="1">
      <alignment horizontal="center" vertical="center" wrapText="1"/>
    </xf>
    <xf numFmtId="0" fontId="27" fillId="0" borderId="12" xfId="0" applyFont="1" applyBorder="1" applyAlignment="1">
      <alignment horizontal="center" vertical="top"/>
    </xf>
    <xf numFmtId="0" fontId="21" fillId="0" borderId="0" xfId="0" applyFont="1" applyAlignment="1">
      <alignment horizontal="right" wrapText="1"/>
    </xf>
    <xf numFmtId="0" fontId="23" fillId="0" borderId="0" xfId="0" applyFont="1" applyAlignment="1">
      <alignment horizontal="left"/>
    </xf>
    <xf numFmtId="0" fontId="23" fillId="0" borderId="0" xfId="0" applyFont="1" applyAlignment="1">
      <alignment horizontal="right"/>
    </xf>
    <xf numFmtId="0" fontId="30" fillId="0" borderId="11" xfId="54" applyFont="1" applyBorder="1" applyAlignment="1">
      <alignment horizontal="center" vertical="center"/>
      <protection/>
    </xf>
    <xf numFmtId="0" fontId="30" fillId="0" borderId="12" xfId="54" applyFont="1" applyBorder="1" applyAlignment="1">
      <alignment horizontal="center" vertical="center"/>
      <protection/>
    </xf>
    <xf numFmtId="49" fontId="30" fillId="0" borderId="11" xfId="54" applyNumberFormat="1" applyFont="1" applyBorder="1" applyAlignment="1">
      <alignment horizontal="center" vertical="center"/>
      <protection/>
    </xf>
    <xf numFmtId="0" fontId="21" fillId="0" borderId="0" xfId="0" applyFont="1" applyAlignment="1">
      <alignment horizontal="left" vertical="top"/>
    </xf>
    <xf numFmtId="0" fontId="33" fillId="0" borderId="11" xfId="54" applyFont="1" applyBorder="1" applyAlignment="1">
      <alignment horizontal="center" vertical="center"/>
      <protection/>
    </xf>
    <xf numFmtId="49" fontId="33" fillId="0" borderId="11" xfId="54" applyNumberFormat="1" applyFont="1" applyBorder="1" applyAlignment="1">
      <alignment horizontal="center" vertical="center"/>
      <protection/>
    </xf>
    <xf numFmtId="0" fontId="24" fillId="0" borderId="0" xfId="0" applyFont="1" applyAlignment="1">
      <alignment horizontal="center" vertical="top"/>
    </xf>
    <xf numFmtId="0" fontId="34" fillId="0" borderId="0" xfId="0" applyFont="1" applyAlignment="1">
      <alignment horizontal="left"/>
    </xf>
    <xf numFmtId="0" fontId="35" fillId="0" borderId="0" xfId="0" applyFont="1" applyAlignment="1">
      <alignment horizontal="left"/>
    </xf>
    <xf numFmtId="0" fontId="36" fillId="0" borderId="12" xfId="54" applyFont="1" applyBorder="1" applyAlignment="1">
      <alignment horizontal="center" vertical="center" wrapText="1"/>
      <protection/>
    </xf>
    <xf numFmtId="0" fontId="36" fillId="0" borderId="11" xfId="54" applyFont="1" applyBorder="1" applyAlignment="1">
      <alignment horizontal="center" vertical="center" wrapText="1"/>
      <protection/>
    </xf>
    <xf numFmtId="0" fontId="36" fillId="0" borderId="11" xfId="54" applyFont="1" applyBorder="1" applyAlignment="1">
      <alignment horizontal="center" vertical="center" textRotation="90" wrapText="1"/>
      <protection/>
    </xf>
    <xf numFmtId="0" fontId="36" fillId="0" borderId="11" xfId="54" applyFont="1" applyBorder="1" applyAlignment="1">
      <alignment horizontal="center" vertical="center"/>
      <protection/>
    </xf>
    <xf numFmtId="49" fontId="36" fillId="0" borderId="11" xfId="54" applyNumberFormat="1" applyFont="1" applyBorder="1" applyAlignment="1">
      <alignment horizontal="center" vertical="center"/>
      <protection/>
    </xf>
    <xf numFmtId="0" fontId="37" fillId="0" borderId="11" xfId="54" applyFont="1" applyBorder="1" applyAlignment="1">
      <alignment horizontal="center" vertical="center"/>
      <protection/>
    </xf>
    <xf numFmtId="0" fontId="37" fillId="0" borderId="12" xfId="54" applyFont="1" applyBorder="1" applyAlignment="1">
      <alignment horizontal="center" vertical="center"/>
      <protection/>
    </xf>
    <xf numFmtId="49" fontId="37" fillId="0" borderId="11" xfId="54" applyNumberFormat="1" applyFont="1" applyBorder="1" applyAlignment="1">
      <alignment horizontal="center" vertical="center"/>
      <protection/>
    </xf>
    <xf numFmtId="0" fontId="33" fillId="0" borderId="12" xfId="54" applyFont="1" applyBorder="1" applyAlignment="1">
      <alignment horizontal="center" vertical="center"/>
      <protection/>
    </xf>
    <xf numFmtId="49" fontId="30" fillId="0" borderId="12" xfId="54" applyNumberFormat="1" applyFont="1" applyBorder="1" applyAlignment="1">
      <alignment horizontal="center" vertical="center"/>
      <protection/>
    </xf>
    <xf numFmtId="0" fontId="24" fillId="0" borderId="11" xfId="0" applyFont="1" applyBorder="1" applyAlignment="1">
      <alignment horizontal="center" vertical="top"/>
    </xf>
    <xf numFmtId="0" fontId="24" fillId="0" borderId="12" xfId="0" applyFont="1" applyBorder="1" applyAlignment="1">
      <alignment horizontal="center" vertical="top"/>
    </xf>
    <xf numFmtId="0" fontId="38" fillId="0" borderId="0" xfId="0" applyFont="1" applyAlignment="1">
      <alignment/>
    </xf>
    <xf numFmtId="0" fontId="34" fillId="0" borderId="0" xfId="0" applyFont="1" applyAlignment="1">
      <alignment horizontal="right"/>
    </xf>
    <xf numFmtId="0" fontId="39" fillId="0" borderId="0" xfId="0" applyFont="1" applyAlignment="1">
      <alignment/>
    </xf>
    <xf numFmtId="0" fontId="28" fillId="0" borderId="0" xfId="0" applyFont="1" applyAlignment="1">
      <alignment horizontal="left"/>
    </xf>
    <xf numFmtId="0" fontId="28" fillId="0" borderId="0" xfId="0" applyFont="1" applyAlignment="1">
      <alignment horizontal="right"/>
    </xf>
    <xf numFmtId="0" fontId="28" fillId="0" borderId="0" xfId="0" applyFont="1" applyAlignment="1">
      <alignment horizontal="center" vertical="top"/>
    </xf>
    <xf numFmtId="49" fontId="34" fillId="0" borderId="13" xfId="0" applyNumberFormat="1" applyFont="1" applyBorder="1" applyAlignment="1">
      <alignment horizontal="center"/>
    </xf>
    <xf numFmtId="49" fontId="34" fillId="0" borderId="0" xfId="0" applyNumberFormat="1" applyFont="1" applyAlignment="1">
      <alignment horizontal="left"/>
    </xf>
    <xf numFmtId="0" fontId="0" fillId="0" borderId="0" xfId="0" applyFont="1" applyAlignment="1">
      <alignment/>
    </xf>
    <xf numFmtId="0" fontId="35" fillId="0" borderId="11" xfId="0" applyFont="1" applyBorder="1" applyAlignment="1">
      <alignment horizontal="center" vertical="top"/>
    </xf>
    <xf numFmtId="0" fontId="35" fillId="0" borderId="11" xfId="0" applyFont="1" applyBorder="1" applyAlignment="1">
      <alignment horizontal="center" vertical="center"/>
    </xf>
    <xf numFmtId="0" fontId="35" fillId="0" borderId="11" xfId="0" applyFont="1" applyBorder="1" applyAlignment="1">
      <alignment horizontal="left" vertical="center" wrapText="1"/>
    </xf>
    <xf numFmtId="0" fontId="35" fillId="0" borderId="11" xfId="57" applyFont="1" applyBorder="1" applyAlignment="1">
      <alignment horizontal="center" vertical="center" textRotation="90" wrapText="1"/>
      <protection/>
    </xf>
    <xf numFmtId="0" fontId="36" fillId="0" borderId="12" xfId="54" applyFont="1" applyBorder="1" applyAlignment="1">
      <alignment horizontal="center" vertical="center" textRotation="90" wrapText="1"/>
      <protection/>
    </xf>
    <xf numFmtId="49" fontId="27" fillId="0" borderId="0" xfId="0" applyNumberFormat="1"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xf>
    <xf numFmtId="49" fontId="21" fillId="24" borderId="11" xfId="0" applyNumberFormat="1" applyFont="1" applyFill="1" applyBorder="1" applyAlignment="1">
      <alignment horizontal="center" vertical="center" wrapText="1"/>
    </xf>
    <xf numFmtId="0" fontId="27" fillId="25" borderId="11" xfId="0" applyFont="1" applyFill="1" applyBorder="1" applyAlignment="1">
      <alignment horizontal="center" vertical="top"/>
    </xf>
    <xf numFmtId="0" fontId="27" fillId="25" borderId="11" xfId="0" applyFont="1" applyFill="1" applyBorder="1" applyAlignment="1">
      <alignment horizontal="center" vertical="top" wrapText="1"/>
    </xf>
    <xf numFmtId="49" fontId="21" fillId="25" borderId="11" xfId="0" applyNumberFormat="1" applyFont="1" applyFill="1" applyBorder="1" applyAlignment="1">
      <alignment horizontal="center" vertical="center" wrapText="1"/>
    </xf>
    <xf numFmtId="2" fontId="21" fillId="24" borderId="11" xfId="0" applyNumberFormat="1" applyFont="1" applyFill="1" applyBorder="1" applyAlignment="1">
      <alignment horizontal="center" vertical="center" wrapText="1"/>
    </xf>
    <xf numFmtId="49" fontId="21" fillId="0" borderId="11" xfId="0" applyNumberFormat="1" applyFont="1" applyBorder="1" applyAlignment="1">
      <alignment horizontal="center" vertical="center" wrapText="1"/>
    </xf>
    <xf numFmtId="2" fontId="27" fillId="25" borderId="11" xfId="0" applyNumberFormat="1" applyFont="1" applyFill="1" applyBorder="1" applyAlignment="1">
      <alignment horizontal="center" vertical="top"/>
    </xf>
    <xf numFmtId="4" fontId="21" fillId="25" borderId="11" xfId="53" applyNumberFormat="1" applyFont="1" applyFill="1" applyBorder="1" applyAlignment="1">
      <alignment horizontal="center" vertical="center" wrapText="1"/>
      <protection/>
    </xf>
    <xf numFmtId="0" fontId="27" fillId="25" borderId="11" xfId="0" applyFont="1" applyFill="1" applyBorder="1" applyAlignment="1">
      <alignment horizontal="center" vertical="center"/>
    </xf>
    <xf numFmtId="4" fontId="27" fillId="25" borderId="11" xfId="0" applyNumberFormat="1" applyFont="1" applyFill="1" applyBorder="1" applyAlignment="1">
      <alignment horizontal="center" vertical="top"/>
    </xf>
    <xf numFmtId="4" fontId="21" fillId="24" borderId="11" xfId="0" applyNumberFormat="1" applyFont="1" applyFill="1" applyBorder="1" applyAlignment="1">
      <alignment horizontal="center" vertical="center" wrapText="1"/>
    </xf>
    <xf numFmtId="4" fontId="27" fillId="0" borderId="11" xfId="0" applyNumberFormat="1" applyFont="1" applyBorder="1" applyAlignment="1">
      <alignment horizontal="center" vertical="center"/>
    </xf>
    <xf numFmtId="0" fontId="40" fillId="25" borderId="11" xfId="0" applyFont="1" applyFill="1" applyBorder="1" applyAlignment="1">
      <alignment horizontal="center" vertical="top"/>
    </xf>
    <xf numFmtId="0" fontId="40" fillId="25" borderId="11" xfId="0" applyFont="1" applyFill="1" applyBorder="1" applyAlignment="1">
      <alignment horizontal="center" vertical="top" wrapText="1"/>
    </xf>
    <xf numFmtId="4" fontId="40" fillId="25" borderId="11" xfId="0" applyNumberFormat="1" applyFont="1" applyFill="1" applyBorder="1" applyAlignment="1">
      <alignment horizontal="center" vertical="top"/>
    </xf>
    <xf numFmtId="0" fontId="40" fillId="0" borderId="0" xfId="0" applyFont="1" applyAlignment="1">
      <alignment horizontal="center" vertical="top"/>
    </xf>
    <xf numFmtId="2" fontId="40" fillId="25" borderId="11" xfId="0" applyNumberFormat="1" applyFont="1" applyFill="1" applyBorder="1" applyAlignment="1">
      <alignment horizontal="center" vertical="top"/>
    </xf>
    <xf numFmtId="2" fontId="21" fillId="0" borderId="11"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4" fontId="21" fillId="0" borderId="0" xfId="0" applyNumberFormat="1" applyFont="1" applyAlignment="1">
      <alignment horizontal="left"/>
    </xf>
    <xf numFmtId="49" fontId="33" fillId="0" borderId="12" xfId="54" applyNumberFormat="1" applyFont="1" applyBorder="1" applyAlignment="1">
      <alignment horizontal="center" vertical="center"/>
      <protection/>
    </xf>
    <xf numFmtId="0" fontId="27" fillId="0" borderId="11" xfId="0" applyFont="1" applyBorder="1" applyAlignment="1">
      <alignment horizontal="center" vertical="center" wrapText="1"/>
    </xf>
    <xf numFmtId="0" fontId="37" fillId="0" borderId="14" xfId="54" applyFont="1" applyBorder="1" applyAlignment="1">
      <alignment horizontal="center" vertical="center" wrapText="1"/>
      <protection/>
    </xf>
    <xf numFmtId="0" fontId="37" fillId="0" borderId="11" xfId="54" applyFont="1" applyBorder="1" applyAlignment="1">
      <alignment horizontal="center" vertical="center" wrapText="1"/>
      <protection/>
    </xf>
    <xf numFmtId="0" fontId="37" fillId="0" borderId="11" xfId="54" applyFont="1" applyBorder="1" applyAlignment="1">
      <alignment horizontal="center" vertical="center" textRotation="90" wrapText="1"/>
      <protection/>
    </xf>
    <xf numFmtId="0" fontId="41" fillId="0" borderId="0" xfId="0" applyFont="1" applyAlignment="1">
      <alignment/>
    </xf>
    <xf numFmtId="4" fontId="40" fillId="25" borderId="11" xfId="0" applyNumberFormat="1" applyFont="1" applyFill="1" applyBorder="1" applyAlignment="1">
      <alignment horizontal="center" vertical="center"/>
    </xf>
    <xf numFmtId="0" fontId="30" fillId="0" borderId="11" xfId="54" applyFont="1" applyBorder="1" applyAlignment="1">
      <alignment horizontal="center" vertical="center" textRotation="90"/>
      <protection/>
    </xf>
    <xf numFmtId="0" fontId="30" fillId="0" borderId="11" xfId="54" applyFont="1" applyBorder="1" applyAlignment="1">
      <alignment horizontal="center" vertical="center" textRotation="90" wrapText="1"/>
      <protection/>
    </xf>
    <xf numFmtId="4" fontId="28" fillId="0" borderId="0" xfId="0" applyNumberFormat="1" applyFont="1" applyAlignment="1">
      <alignment horizontal="left"/>
    </xf>
    <xf numFmtId="49" fontId="55" fillId="0" borderId="11" xfId="0" applyNumberFormat="1" applyFont="1" applyBorder="1" applyAlignment="1">
      <alignment horizontal="center" vertical="center" wrapText="1"/>
    </xf>
    <xf numFmtId="0" fontId="56" fillId="0" borderId="11" xfId="0" applyFont="1" applyBorder="1" applyAlignment="1">
      <alignment horizontal="center" vertical="center" wrapText="1"/>
    </xf>
    <xf numFmtId="0" fontId="56" fillId="0" borderId="0" xfId="0" applyFont="1" applyAlignment="1">
      <alignment horizontal="center" vertical="top"/>
    </xf>
    <xf numFmtId="49" fontId="55" fillId="24" borderId="11" xfId="0" applyNumberFormat="1" applyFont="1" applyFill="1" applyBorder="1" applyAlignment="1">
      <alignment horizontal="center" vertical="center" wrapText="1"/>
    </xf>
    <xf numFmtId="4" fontId="55" fillId="24" borderId="11" xfId="0" applyNumberFormat="1" applyFont="1" applyFill="1" applyBorder="1" applyAlignment="1">
      <alignment horizontal="center" vertical="center" wrapText="1"/>
    </xf>
    <xf numFmtId="0" fontId="37" fillId="0" borderId="12" xfId="54" applyFont="1" applyBorder="1" applyAlignment="1">
      <alignment horizontal="center" vertical="center" textRotation="90" wrapText="1"/>
      <protection/>
    </xf>
    <xf numFmtId="49" fontId="37" fillId="0" borderId="12" xfId="54" applyNumberFormat="1" applyFont="1" applyBorder="1" applyAlignment="1">
      <alignment horizontal="center" vertical="center"/>
      <protection/>
    </xf>
    <xf numFmtId="180" fontId="57" fillId="0" borderId="14" xfId="53" applyNumberFormat="1" applyFont="1" applyBorder="1" applyAlignment="1">
      <alignment horizontal="center" vertical="center"/>
      <protection/>
    </xf>
    <xf numFmtId="0" fontId="57" fillId="0" borderId="11" xfId="53" applyFont="1" applyBorder="1" applyAlignment="1">
      <alignment horizontal="center" vertical="center" wrapText="1"/>
      <protection/>
    </xf>
    <xf numFmtId="0" fontId="58" fillId="0" borderId="14" xfId="53" applyFont="1" applyBorder="1" applyAlignment="1">
      <alignment horizontal="center" vertical="center" wrapText="1"/>
      <protection/>
    </xf>
    <xf numFmtId="0" fontId="58" fillId="0" borderId="11" xfId="53" applyFont="1" applyBorder="1" applyAlignment="1">
      <alignment horizontal="center" vertical="center" wrapText="1"/>
      <protection/>
    </xf>
    <xf numFmtId="0" fontId="21" fillId="0" borderId="0" xfId="0" applyFont="1" applyAlignment="1">
      <alignment horizontal="left" wrapText="1"/>
    </xf>
    <xf numFmtId="0" fontId="28" fillId="0" borderId="0" xfId="0" applyFont="1" applyAlignment="1">
      <alignment horizontal="left" wrapText="1"/>
    </xf>
    <xf numFmtId="0" fontId="27" fillId="0" borderId="11" xfId="0" applyFont="1" applyBorder="1" applyAlignment="1">
      <alignment horizontal="center" vertical="top" wrapText="1"/>
    </xf>
    <xf numFmtId="0" fontId="20" fillId="0" borderId="0" xfId="0" applyFont="1" applyAlignment="1">
      <alignment horizontal="left" wrapText="1"/>
    </xf>
    <xf numFmtId="0" fontId="59" fillId="0" borderId="0" xfId="0" applyFont="1" applyAlignment="1">
      <alignment horizontal="center" vertical="center"/>
    </xf>
    <xf numFmtId="0" fontId="59" fillId="0" borderId="0" xfId="0" applyFont="1" applyAlignment="1">
      <alignment vertical="center"/>
    </xf>
    <xf numFmtId="2" fontId="21" fillId="0" borderId="0" xfId="0" applyNumberFormat="1" applyFont="1" applyAlignment="1">
      <alignment horizontal="left"/>
    </xf>
    <xf numFmtId="4" fontId="21" fillId="0" borderId="13" xfId="0" applyNumberFormat="1" applyFont="1" applyBorder="1" applyAlignment="1">
      <alignment horizontal="center"/>
    </xf>
    <xf numFmtId="49" fontId="27" fillId="0" borderId="0" xfId="0" applyNumberFormat="1" applyFont="1" applyAlignment="1">
      <alignment horizontal="center" vertical="center" wrapText="1"/>
    </xf>
    <xf numFmtId="2" fontId="21" fillId="25" borderId="11" xfId="0" applyNumberFormat="1" applyFont="1" applyFill="1" applyBorder="1" applyAlignment="1">
      <alignment horizontal="center" vertical="center" wrapText="1"/>
    </xf>
    <xf numFmtId="49" fontId="55" fillId="25" borderId="11" xfId="0" applyNumberFormat="1" applyFont="1" applyFill="1" applyBorder="1" applyAlignment="1">
      <alignment horizontal="center" vertical="center" wrapText="1"/>
    </xf>
    <xf numFmtId="0" fontId="56" fillId="25" borderId="11" xfId="0" applyFont="1" applyFill="1" applyBorder="1" applyAlignment="1">
      <alignment horizontal="center" vertical="center" wrapText="1"/>
    </xf>
    <xf numFmtId="0" fontId="56" fillId="25" borderId="11" xfId="0" applyFont="1" applyFill="1" applyBorder="1" applyAlignment="1">
      <alignment horizontal="center" vertical="center"/>
    </xf>
    <xf numFmtId="4" fontId="56" fillId="25" borderId="11" xfId="0" applyNumberFormat="1" applyFont="1" applyFill="1" applyBorder="1" applyAlignment="1">
      <alignment horizontal="center" vertical="center"/>
    </xf>
    <xf numFmtId="4" fontId="21" fillId="25" borderId="11" xfId="0" applyNumberFormat="1" applyFont="1" applyFill="1" applyBorder="1" applyAlignment="1">
      <alignment horizontal="center" vertical="center" wrapText="1"/>
    </xf>
    <xf numFmtId="4" fontId="27" fillId="25" borderId="11" xfId="0" applyNumberFormat="1" applyFont="1" applyFill="1" applyBorder="1" applyAlignment="1">
      <alignment horizontal="center" vertical="center"/>
    </xf>
    <xf numFmtId="4" fontId="55" fillId="25" borderId="11" xfId="0" applyNumberFormat="1" applyFont="1" applyFill="1" applyBorder="1" applyAlignment="1">
      <alignment horizontal="center" vertical="center" wrapText="1"/>
    </xf>
    <xf numFmtId="0" fontId="60" fillId="0" borderId="0" xfId="0" applyFont="1" applyAlignment="1">
      <alignment horizontal="left"/>
    </xf>
    <xf numFmtId="49" fontId="44" fillId="0" borderId="11" xfId="0" applyNumberFormat="1" applyFont="1" applyBorder="1" applyAlignment="1">
      <alignment horizontal="center" vertical="center" wrapText="1"/>
    </xf>
    <xf numFmtId="0" fontId="40" fillId="0" borderId="11" xfId="0" applyFont="1" applyBorder="1" applyAlignment="1">
      <alignment horizontal="center" vertical="center"/>
    </xf>
    <xf numFmtId="4" fontId="40" fillId="0" borderId="11" xfId="0" applyNumberFormat="1" applyFont="1" applyBorder="1" applyAlignment="1">
      <alignment horizontal="center" vertical="center"/>
    </xf>
    <xf numFmtId="2" fontId="44" fillId="0" borderId="11" xfId="0" applyNumberFormat="1" applyFont="1" applyBorder="1" applyAlignment="1">
      <alignment horizontal="center" vertical="center" wrapText="1"/>
    </xf>
    <xf numFmtId="4" fontId="44"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2" fontId="40" fillId="0" borderId="11" xfId="0" applyNumberFormat="1" applyFont="1" applyBorder="1" applyAlignment="1">
      <alignment horizontal="center" vertical="center"/>
    </xf>
    <xf numFmtId="0" fontId="24" fillId="0" borderId="0" xfId="0" applyFont="1" applyAlignment="1">
      <alignment horizontal="right" vertical="top" wrapText="1"/>
    </xf>
    <xf numFmtId="4" fontId="56" fillId="0" borderId="0" xfId="0" applyNumberFormat="1" applyFont="1" applyAlignment="1">
      <alignment horizontal="center" vertical="center"/>
    </xf>
    <xf numFmtId="2" fontId="55" fillId="0" borderId="0" xfId="0" applyNumberFormat="1" applyFont="1" applyAlignment="1">
      <alignment horizontal="center" vertical="center" wrapText="1"/>
    </xf>
    <xf numFmtId="4" fontId="27" fillId="0" borderId="0" xfId="0" applyNumberFormat="1" applyFont="1" applyAlignment="1">
      <alignment horizontal="center" vertical="center"/>
    </xf>
    <xf numFmtId="0" fontId="56" fillId="0" borderId="0" xfId="0" applyFont="1" applyAlignment="1">
      <alignment horizontal="center" vertical="center"/>
    </xf>
    <xf numFmtId="4" fontId="61" fillId="0" borderId="11" xfId="0" applyNumberFormat="1" applyFont="1" applyBorder="1" applyAlignment="1">
      <alignment horizontal="center" vertical="center"/>
    </xf>
    <xf numFmtId="49" fontId="62" fillId="0" borderId="11"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0" applyFont="1" applyBorder="1" applyAlignment="1">
      <alignment horizontal="center" vertical="center"/>
    </xf>
    <xf numFmtId="0" fontId="61" fillId="0" borderId="0" xfId="0" applyFont="1" applyAlignment="1">
      <alignment horizontal="center" vertical="top"/>
    </xf>
    <xf numFmtId="4" fontId="27" fillId="24" borderId="11" xfId="0" applyNumberFormat="1" applyFont="1" applyFill="1" applyBorder="1" applyAlignment="1">
      <alignment horizontal="center" vertical="center"/>
    </xf>
    <xf numFmtId="0" fontId="28" fillId="0" borderId="0" xfId="0" applyFont="1" applyAlignment="1">
      <alignment horizontal="center"/>
    </xf>
    <xf numFmtId="0" fontId="30" fillId="0" borderId="12" xfId="54" applyFont="1" applyBorder="1" applyAlignment="1">
      <alignment horizontal="center" vertical="center" wrapText="1"/>
      <protection/>
    </xf>
    <xf numFmtId="0" fontId="30" fillId="0" borderId="15" xfId="54" applyFont="1" applyBorder="1" applyAlignment="1">
      <alignment horizontal="center" vertical="center" wrapText="1"/>
      <protection/>
    </xf>
    <xf numFmtId="0" fontId="30" fillId="0" borderId="11" xfId="54" applyFont="1" applyBorder="1" applyAlignment="1">
      <alignment horizontal="center" vertical="center" wrapText="1"/>
      <protection/>
    </xf>
    <xf numFmtId="0" fontId="30" fillId="0" borderId="16" xfId="54" applyFont="1" applyBorder="1" applyAlignment="1">
      <alignment horizontal="center" vertical="center" wrapText="1"/>
      <protection/>
    </xf>
    <xf numFmtId="0" fontId="30" fillId="0" borderId="14" xfId="54" applyFont="1" applyBorder="1" applyAlignment="1">
      <alignment horizontal="center" vertical="center" wrapText="1"/>
      <protection/>
    </xf>
    <xf numFmtId="0" fontId="34" fillId="0" borderId="0" xfId="0" applyFont="1" applyAlignment="1">
      <alignment horizontal="center" wrapText="1"/>
    </xf>
    <xf numFmtId="0" fontId="45" fillId="0" borderId="0" xfId="0" applyFont="1" applyAlignment="1">
      <alignment/>
    </xf>
    <xf numFmtId="0" fontId="46" fillId="0" borderId="0" xfId="0" applyFont="1" applyAlignment="1">
      <alignment/>
    </xf>
    <xf numFmtId="4" fontId="44" fillId="24" borderId="11" xfId="0" applyNumberFormat="1" applyFont="1" applyFill="1" applyBorder="1" applyAlignment="1">
      <alignment horizontal="center" vertical="center" wrapText="1"/>
    </xf>
    <xf numFmtId="2" fontId="44" fillId="0" borderId="0" xfId="0" applyNumberFormat="1" applyFont="1" applyAlignment="1">
      <alignment horizontal="center" vertical="center" wrapText="1"/>
    </xf>
    <xf numFmtId="0" fontId="21" fillId="0" borderId="11" xfId="57" applyFont="1" applyBorder="1" applyAlignment="1">
      <alignment horizontal="center" vertical="center" textRotation="90" wrapText="1"/>
      <protection/>
    </xf>
    <xf numFmtId="0" fontId="21" fillId="0" borderId="10" xfId="0" applyFont="1" applyBorder="1" applyAlignment="1">
      <alignment horizontal="center" vertical="center" wrapText="1"/>
    </xf>
    <xf numFmtId="49" fontId="34" fillId="0" borderId="0" xfId="0" applyNumberFormat="1" applyFont="1" applyAlignment="1">
      <alignment horizontal="center"/>
    </xf>
    <xf numFmtId="180" fontId="57" fillId="0" borderId="0" xfId="53" applyNumberFormat="1" applyFont="1" applyAlignment="1">
      <alignment horizontal="center" vertical="center"/>
      <protection/>
    </xf>
    <xf numFmtId="180" fontId="57" fillId="0" borderId="11" xfId="53" applyNumberFormat="1" applyFont="1" applyBorder="1" applyAlignment="1">
      <alignment horizontal="center" vertical="center"/>
      <protection/>
    </xf>
    <xf numFmtId="2" fontId="21" fillId="0" borderId="17" xfId="0" applyNumberFormat="1" applyFont="1" applyBorder="1" applyAlignment="1">
      <alignment horizontal="center" vertical="center" wrapText="1"/>
    </xf>
    <xf numFmtId="0" fontId="24" fillId="0" borderId="0" xfId="0" applyFont="1" applyAlignment="1">
      <alignment horizontal="right"/>
    </xf>
    <xf numFmtId="0" fontId="25" fillId="0" borderId="0" xfId="0" applyFont="1" applyAlignment="1">
      <alignment horizontal="left" wrapText="1"/>
    </xf>
    <xf numFmtId="0" fontId="27" fillId="0" borderId="14"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4" fillId="0" borderId="0" xfId="0" applyFont="1" applyAlignment="1">
      <alignment horizontal="right" vertical="top" wrapText="1"/>
    </xf>
    <xf numFmtId="0" fontId="21" fillId="0" borderId="13" xfId="0" applyFont="1" applyBorder="1" applyAlignment="1">
      <alignment horizontal="center"/>
    </xf>
    <xf numFmtId="4" fontId="21" fillId="0" borderId="13" xfId="0" applyNumberFormat="1" applyFont="1" applyBorder="1" applyAlignment="1">
      <alignment horizontal="center"/>
    </xf>
    <xf numFmtId="0" fontId="28" fillId="0" borderId="0" xfId="0" applyFont="1" applyAlignment="1">
      <alignment horizontal="center"/>
    </xf>
    <xf numFmtId="0" fontId="28" fillId="0" borderId="0" xfId="0" applyFont="1" applyAlignment="1">
      <alignment horizontal="center" vertical="top"/>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34" fillId="0" borderId="0" xfId="0" applyFont="1" applyAlignment="1">
      <alignment horizontal="center"/>
    </xf>
    <xf numFmtId="0" fontId="27" fillId="0" borderId="1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24"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4" xfId="0" applyFont="1" applyBorder="1" applyAlignment="1">
      <alignment horizontal="center" vertical="center" textRotation="90" wrapText="1"/>
    </xf>
    <xf numFmtId="0" fontId="21" fillId="0" borderId="17"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30" fillId="0" borderId="14" xfId="54" applyFont="1" applyBorder="1" applyAlignment="1">
      <alignment horizontal="center" vertical="center" wrapText="1"/>
      <protection/>
    </xf>
    <xf numFmtId="0" fontId="30" fillId="0" borderId="17" xfId="54" applyFont="1" applyBorder="1" applyAlignment="1">
      <alignment horizontal="center" vertical="center" wrapText="1"/>
      <protection/>
    </xf>
    <xf numFmtId="0" fontId="30" fillId="0" borderId="10" xfId="54" applyFont="1" applyBorder="1" applyAlignment="1">
      <alignment horizontal="center" vertical="center" wrapText="1"/>
      <protection/>
    </xf>
    <xf numFmtId="0" fontId="30" fillId="0" borderId="12" xfId="54" applyFont="1" applyBorder="1" applyAlignment="1">
      <alignment horizontal="center" vertical="center"/>
      <protection/>
    </xf>
    <xf numFmtId="0" fontId="30" fillId="0" borderId="23" xfId="54" applyFont="1" applyBorder="1" applyAlignment="1">
      <alignment horizontal="center" vertical="center"/>
      <protection/>
    </xf>
    <xf numFmtId="0" fontId="30" fillId="0" borderId="11" xfId="54" applyFont="1" applyBorder="1" applyAlignment="1">
      <alignment horizontal="center" vertical="center" wrapText="1"/>
      <protection/>
    </xf>
    <xf numFmtId="0" fontId="30" fillId="0" borderId="11" xfId="54" applyFont="1" applyBorder="1" applyAlignment="1">
      <alignment horizontal="center" vertical="center"/>
      <protection/>
    </xf>
    <xf numFmtId="0" fontId="30" fillId="0" borderId="16" xfId="54" applyFont="1" applyBorder="1" applyAlignment="1">
      <alignment horizontal="center" vertical="center"/>
      <protection/>
    </xf>
    <xf numFmtId="0" fontId="30" fillId="0" borderId="22" xfId="54" applyFont="1" applyBorder="1" applyAlignment="1">
      <alignment horizontal="center" vertical="center"/>
      <protection/>
    </xf>
    <xf numFmtId="0" fontId="30" fillId="0" borderId="20" xfId="54" applyFont="1" applyBorder="1" applyAlignment="1">
      <alignment horizontal="center" vertical="center"/>
      <protection/>
    </xf>
    <xf numFmtId="0" fontId="36" fillId="0" borderId="14" xfId="54" applyFont="1" applyBorder="1" applyAlignment="1">
      <alignment horizontal="center" vertical="center" wrapText="1"/>
      <protection/>
    </xf>
    <xf numFmtId="0" fontId="36" fillId="0" borderId="17" xfId="54" applyFont="1" applyBorder="1" applyAlignment="1">
      <alignment horizontal="center" vertical="center" wrapText="1"/>
      <protection/>
    </xf>
    <xf numFmtId="0" fontId="36" fillId="0" borderId="10" xfId="54" applyFont="1" applyBorder="1" applyAlignment="1">
      <alignment horizontal="center" vertical="center" wrapText="1"/>
      <protection/>
    </xf>
    <xf numFmtId="0" fontId="36" fillId="0" borderId="16" xfId="54" applyFont="1" applyBorder="1" applyAlignment="1">
      <alignment horizontal="center" vertical="center" wrapText="1"/>
      <protection/>
    </xf>
    <xf numFmtId="0" fontId="36" fillId="0" borderId="22" xfId="54" applyFont="1" applyBorder="1" applyAlignment="1">
      <alignment horizontal="center" vertical="center" wrapText="1"/>
      <protection/>
    </xf>
    <xf numFmtId="0" fontId="36" fillId="0" borderId="20" xfId="54" applyFont="1" applyBorder="1" applyAlignment="1">
      <alignment horizontal="center" vertical="center" wrapText="1"/>
      <protection/>
    </xf>
    <xf numFmtId="0" fontId="36" fillId="0" borderId="19" xfId="54" applyFont="1" applyBorder="1" applyAlignment="1">
      <alignment horizontal="center" vertical="center" wrapText="1"/>
      <protection/>
    </xf>
    <xf numFmtId="0" fontId="36" fillId="0" borderId="13" xfId="54" applyFont="1" applyBorder="1" applyAlignment="1">
      <alignment horizontal="center" vertical="center" wrapText="1"/>
      <protection/>
    </xf>
    <xf numFmtId="0" fontId="36" fillId="0" borderId="21" xfId="54" applyFont="1" applyBorder="1" applyAlignment="1">
      <alignment horizontal="center" vertical="center" wrapText="1"/>
      <protection/>
    </xf>
    <xf numFmtId="0" fontId="43" fillId="0" borderId="0" xfId="0" applyFont="1" applyAlignment="1">
      <alignment horizontal="center"/>
    </xf>
    <xf numFmtId="0" fontId="36" fillId="0" borderId="11" xfId="54" applyFont="1" applyBorder="1" applyAlignment="1">
      <alignment horizontal="center" vertical="center" wrapText="1"/>
      <protection/>
    </xf>
    <xf numFmtId="0" fontId="30" fillId="0" borderId="16" xfId="54" applyFont="1" applyBorder="1" applyAlignment="1">
      <alignment horizontal="center" vertical="center" wrapText="1"/>
      <protection/>
    </xf>
    <xf numFmtId="0" fontId="30" fillId="0" borderId="22" xfId="54" applyFont="1" applyBorder="1" applyAlignment="1">
      <alignment horizontal="center" vertical="center" wrapText="1"/>
      <protection/>
    </xf>
    <xf numFmtId="0" fontId="30" fillId="0" borderId="19" xfId="54" applyFont="1" applyBorder="1" applyAlignment="1">
      <alignment horizontal="center" vertical="center" wrapText="1"/>
      <protection/>
    </xf>
    <xf numFmtId="0" fontId="30" fillId="0" borderId="13" xfId="54" applyFont="1" applyBorder="1" applyAlignment="1">
      <alignment horizontal="center" vertical="center" wrapText="1"/>
      <protection/>
    </xf>
    <xf numFmtId="0" fontId="30" fillId="0" borderId="12" xfId="54" applyFont="1" applyBorder="1" applyAlignment="1">
      <alignment horizontal="center" vertical="center" wrapText="1"/>
      <protection/>
    </xf>
    <xf numFmtId="0" fontId="30" fillId="0" borderId="23" xfId="54" applyFont="1" applyBorder="1" applyAlignment="1">
      <alignment horizontal="center" vertical="center" wrapText="1"/>
      <protection/>
    </xf>
    <xf numFmtId="0" fontId="30" fillId="0" borderId="15" xfId="54" applyFont="1" applyBorder="1" applyAlignment="1">
      <alignment horizontal="center" vertical="center" wrapText="1"/>
      <protection/>
    </xf>
    <xf numFmtId="0" fontId="30" fillId="0" borderId="20" xfId="54" applyFont="1" applyBorder="1" applyAlignment="1">
      <alignment horizontal="center" vertical="center" wrapText="1"/>
      <protection/>
    </xf>
    <xf numFmtId="49" fontId="37" fillId="0" borderId="12" xfId="54" applyNumberFormat="1" applyFont="1" applyBorder="1" applyAlignment="1">
      <alignment horizontal="center" vertical="center"/>
      <protection/>
    </xf>
    <xf numFmtId="49" fontId="37" fillId="0" borderId="15" xfId="54" applyNumberFormat="1" applyFont="1" applyBorder="1" applyAlignment="1">
      <alignment horizontal="center" vertical="center"/>
      <protection/>
    </xf>
    <xf numFmtId="0" fontId="30" fillId="0" borderId="18" xfId="54" applyFont="1" applyBorder="1" applyAlignment="1">
      <alignment horizontal="center" vertical="center" wrapText="1"/>
      <protection/>
    </xf>
    <xf numFmtId="0" fontId="37" fillId="0" borderId="11" xfId="54" applyFont="1" applyBorder="1" applyAlignment="1">
      <alignment horizontal="center" vertical="center" wrapText="1"/>
      <protection/>
    </xf>
    <xf numFmtId="0" fontId="37" fillId="0" borderId="14" xfId="54" applyFont="1" applyBorder="1" applyAlignment="1">
      <alignment horizontal="center" vertical="center" wrapText="1"/>
      <protection/>
    </xf>
    <xf numFmtId="0" fontId="37" fillId="0" borderId="17" xfId="54" applyFont="1" applyBorder="1" applyAlignment="1">
      <alignment horizontal="center" vertical="center" wrapText="1"/>
      <protection/>
    </xf>
    <xf numFmtId="0" fontId="37" fillId="0" borderId="10" xfId="54" applyFont="1" applyBorder="1" applyAlignment="1">
      <alignment horizontal="center" vertical="center" wrapText="1"/>
      <protection/>
    </xf>
    <xf numFmtId="0" fontId="24" fillId="0" borderId="1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1" fillId="0" borderId="11" xfId="0" applyFont="1" applyBorder="1" applyAlignment="1">
      <alignment horizontal="center" vertical="center" wrapText="1"/>
    </xf>
    <xf numFmtId="0" fontId="37" fillId="0" borderId="12" xfId="54" applyFont="1" applyBorder="1" applyAlignment="1">
      <alignment horizontal="center" vertical="center" wrapText="1"/>
      <protection/>
    </xf>
    <xf numFmtId="0" fontId="37" fillId="0" borderId="15" xfId="54" applyFont="1" applyBorder="1" applyAlignment="1">
      <alignment horizontal="center" vertical="center" wrapText="1"/>
      <protection/>
    </xf>
    <xf numFmtId="49" fontId="37" fillId="0" borderId="23" xfId="54" applyNumberFormat="1" applyFont="1" applyBorder="1" applyAlignment="1">
      <alignment horizontal="center" vertical="center"/>
      <protection/>
    </xf>
    <xf numFmtId="0" fontId="30" fillId="0" borderId="21" xfId="54" applyFont="1" applyBorder="1" applyAlignment="1">
      <alignment horizontal="center" vertical="center" wrapText="1"/>
      <protection/>
    </xf>
    <xf numFmtId="0" fontId="34" fillId="0" borderId="0" xfId="0" applyFont="1" applyAlignment="1">
      <alignment horizontal="center" wrapText="1"/>
    </xf>
    <xf numFmtId="0" fontId="36" fillId="0" borderId="12" xfId="54" applyFont="1" applyBorder="1" applyAlignment="1">
      <alignment horizontal="center" vertical="center" wrapText="1"/>
      <protection/>
    </xf>
    <xf numFmtId="0" fontId="36" fillId="0" borderId="23" xfId="54" applyFont="1" applyBorder="1" applyAlignment="1">
      <alignment horizontal="center" vertical="center" wrapText="1"/>
      <protection/>
    </xf>
    <xf numFmtId="0" fontId="36" fillId="0" borderId="15" xfId="54" applyFont="1" applyBorder="1" applyAlignment="1">
      <alignment horizontal="center" vertical="center" wrapText="1"/>
      <protection/>
    </xf>
    <xf numFmtId="0" fontId="35" fillId="0" borderId="11" xfId="0" applyFont="1" applyBorder="1" applyAlignment="1">
      <alignment horizontal="center" vertical="center" wrapText="1"/>
    </xf>
    <xf numFmtId="0" fontId="37" fillId="0" borderId="12" xfId="54" applyFont="1" applyBorder="1" applyAlignment="1">
      <alignment horizontal="center" vertical="center"/>
      <protection/>
    </xf>
    <xf numFmtId="0" fontId="37" fillId="0" borderId="15" xfId="54" applyFont="1" applyBorder="1" applyAlignment="1">
      <alignment horizontal="center" vertical="center"/>
      <protection/>
    </xf>
    <xf numFmtId="0" fontId="35" fillId="0" borderId="16"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57" fillId="0" borderId="12" xfId="53" applyFont="1" applyBorder="1" applyAlignment="1">
      <alignment horizontal="center" vertical="center" wrapText="1"/>
      <protection/>
    </xf>
    <xf numFmtId="0" fontId="57" fillId="0" borderId="15" xfId="53" applyFont="1" applyBorder="1" applyAlignment="1">
      <alignment horizontal="center" vertical="center" wrapText="1"/>
      <protection/>
    </xf>
    <xf numFmtId="0" fontId="35" fillId="0" borderId="12" xfId="0" applyFont="1" applyBorder="1" applyAlignment="1">
      <alignment horizontal="center" vertical="top"/>
    </xf>
    <xf numFmtId="0" fontId="35" fillId="0" borderId="15" xfId="0" applyFont="1" applyBorder="1" applyAlignment="1">
      <alignment horizontal="center" vertical="top"/>
    </xf>
    <xf numFmtId="0" fontId="63" fillId="0" borderId="12" xfId="53" applyFont="1" applyBorder="1" applyAlignment="1">
      <alignment horizontal="center" vertical="center" wrapText="1"/>
      <protection/>
    </xf>
    <xf numFmtId="0" fontId="63" fillId="0" borderId="15" xfId="53"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5" xfId="54"/>
    <cellStyle name="Обычный 5 7" xfId="55"/>
    <cellStyle name="Обычный 7" xfId="56"/>
    <cellStyle name="Обычный_стр.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conomy.gov.ru/minec/about/structure/depmacro/20160506" TargetMode="External" /><Relationship Id="rId2" Type="http://schemas.openxmlformats.org/officeDocument/2006/relationships/hyperlink" Target="http://economy.gov.ru/minec/activity/sections/macro/prognoz/201825101" TargetMode="Externa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121"/>
  <sheetViews>
    <sheetView view="pageBreakPreview" zoomScaleSheetLayoutView="100" workbookViewId="0" topLeftCell="A19">
      <selection activeCell="B37" sqref="B37"/>
    </sheetView>
  </sheetViews>
  <sheetFormatPr defaultColWidth="9.00390625" defaultRowHeight="12.75"/>
  <cols>
    <col min="1" max="1" width="4.875" style="1" customWidth="1"/>
    <col min="2" max="2" width="37.125" style="1" customWidth="1"/>
    <col min="3" max="3" width="7.375" style="1" customWidth="1"/>
    <col min="4" max="5" width="5.625" style="1" customWidth="1"/>
    <col min="6" max="6" width="6.375" style="1" customWidth="1"/>
    <col min="7" max="7" width="7.125" style="1" customWidth="1"/>
    <col min="8" max="8" width="6.00390625" style="1" customWidth="1"/>
    <col min="9" max="9" width="8.25390625" style="1" customWidth="1"/>
    <col min="10" max="10" width="7.25390625" style="98" customWidth="1"/>
    <col min="11" max="11" width="6.125" style="1" customWidth="1"/>
    <col min="12" max="12" width="7.00390625" style="1" customWidth="1"/>
    <col min="13" max="13" width="6.875" style="1" customWidth="1"/>
    <col min="14" max="14" width="6.00390625" style="1" customWidth="1"/>
    <col min="15" max="15" width="7.625" style="1" customWidth="1"/>
    <col min="16" max="16" width="6.75390625" style="1" customWidth="1"/>
    <col min="17" max="17" width="7.00390625" style="1" customWidth="1"/>
    <col min="18" max="18" width="6.75390625" style="1" customWidth="1"/>
    <col min="19" max="19" width="8.375" style="1" customWidth="1"/>
    <col min="20" max="20" width="7.75390625" style="1" hidden="1" customWidth="1"/>
    <col min="21" max="21" width="7.875" style="1" hidden="1" customWidth="1"/>
    <col min="22" max="22" width="6.875" style="1" hidden="1" customWidth="1"/>
    <col min="23" max="23" width="8.125" style="1" hidden="1" customWidth="1"/>
    <col min="24" max="24" width="7.00390625" style="1" hidden="1" customWidth="1"/>
    <col min="25" max="25" width="7.75390625" style="1" hidden="1" customWidth="1"/>
    <col min="26" max="26" width="5.625" style="1" hidden="1" customWidth="1"/>
    <col min="27" max="27" width="6.75390625" style="1" hidden="1" customWidth="1"/>
    <col min="28" max="28" width="7.00390625" style="1" hidden="1" customWidth="1"/>
    <col min="29" max="29" width="6.875" style="1" hidden="1" customWidth="1"/>
    <col min="30" max="30" width="6.875" style="1" customWidth="1"/>
    <col min="31" max="31" width="8.00390625" style="98" customWidth="1"/>
    <col min="32" max="33" width="9.125" style="1" customWidth="1"/>
    <col min="34" max="34" width="7.625" style="1" customWidth="1"/>
    <col min="35" max="35" width="7.75390625" style="1" customWidth="1"/>
    <col min="36" max="36" width="7.375" style="1" customWidth="1"/>
    <col min="37" max="37" width="8.625" style="1" customWidth="1"/>
    <col min="38" max="38" width="9.125" style="1" customWidth="1"/>
    <col min="39" max="44" width="7.875" style="1" customWidth="1"/>
    <col min="45" max="45" width="8.00390625" style="1" customWidth="1"/>
    <col min="46" max="46" width="7.625" style="1" customWidth="1"/>
    <col min="47" max="48" width="9.125" style="1" customWidth="1"/>
    <col min="49" max="49" width="8.25390625" style="1" customWidth="1"/>
    <col min="50" max="50" width="14.375" style="1" customWidth="1"/>
    <col min="51" max="16384" width="9.125" style="1" customWidth="1"/>
  </cols>
  <sheetData>
    <row r="1" spans="10:50" s="2" customFormat="1" ht="16.5" customHeight="1">
      <c r="J1" s="95"/>
      <c r="Z1" s="156" t="s">
        <v>1</v>
      </c>
      <c r="AA1" s="156"/>
      <c r="AB1" s="156"/>
      <c r="AC1" s="156"/>
      <c r="AD1" s="120"/>
      <c r="AE1" s="95"/>
      <c r="AX1" s="148" t="s">
        <v>666</v>
      </c>
    </row>
    <row r="2" ht="15">
      <c r="AX2" s="148" t="s">
        <v>664</v>
      </c>
    </row>
    <row r="3" spans="1:50" s="4" customFormat="1" ht="12">
      <c r="A3" s="163" t="s">
        <v>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X3" s="148" t="s">
        <v>665</v>
      </c>
    </row>
    <row r="4" spans="10:31" s="2" customFormat="1" ht="10.5">
      <c r="J4" s="95"/>
      <c r="AE4" s="95"/>
    </row>
    <row r="5" spans="1:31" s="40" customFormat="1" ht="12.75" customHeight="1">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row>
    <row r="6" spans="1:31" s="40"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row>
    <row r="7" spans="1:31" s="40" customFormat="1" ht="12.75">
      <c r="A7" s="99"/>
      <c r="B7" s="100"/>
      <c r="J7" s="96"/>
      <c r="P7" s="41"/>
      <c r="AE7" s="96"/>
    </row>
    <row r="8" spans="1:31" s="40" customFormat="1" ht="12.75" customHeight="1">
      <c r="A8" s="159" t="s">
        <v>544</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row>
    <row r="9" spans="2:31" s="40" customFormat="1" ht="12">
      <c r="B9" s="112"/>
      <c r="I9" s="83"/>
      <c r="J9" s="96"/>
      <c r="L9" s="83"/>
      <c r="P9" s="41"/>
      <c r="R9" s="83"/>
      <c r="S9" s="83"/>
      <c r="T9" s="83"/>
      <c r="U9" s="83"/>
      <c r="V9" s="83"/>
      <c r="Y9" s="83"/>
      <c r="AB9" s="83"/>
      <c r="AE9" s="96"/>
    </row>
    <row r="10" spans="10:31" s="2" customFormat="1" ht="10.5">
      <c r="J10" s="95"/>
      <c r="O10" s="73"/>
      <c r="P10" s="73"/>
      <c r="R10" s="73"/>
      <c r="S10" s="102"/>
      <c r="T10" s="158"/>
      <c r="U10" s="157"/>
      <c r="V10" s="157"/>
      <c r="W10" s="157"/>
      <c r="X10" s="158"/>
      <c r="Y10" s="157"/>
      <c r="Z10" s="157"/>
      <c r="AA10" s="157"/>
      <c r="AE10" s="95"/>
    </row>
    <row r="11" spans="1:50" s="5" customFormat="1" ht="36" customHeight="1">
      <c r="A11" s="150" t="s">
        <v>5</v>
      </c>
      <c r="B11" s="150" t="s">
        <v>3</v>
      </c>
      <c r="C11" s="150" t="s">
        <v>4</v>
      </c>
      <c r="D11" s="150" t="s">
        <v>6</v>
      </c>
      <c r="E11" s="150" t="s">
        <v>7</v>
      </c>
      <c r="F11" s="153" t="s">
        <v>8</v>
      </c>
      <c r="G11" s="161"/>
      <c r="H11" s="164" t="s">
        <v>11</v>
      </c>
      <c r="I11" s="164"/>
      <c r="J11" s="164"/>
      <c r="K11" s="164"/>
      <c r="L11" s="164"/>
      <c r="M11" s="164"/>
      <c r="N11" s="150" t="s">
        <v>14</v>
      </c>
      <c r="O11" s="153" t="s">
        <v>535</v>
      </c>
      <c r="P11" s="153" t="s">
        <v>18</v>
      </c>
      <c r="Q11" s="161"/>
      <c r="R11" s="165" t="s">
        <v>539</v>
      </c>
      <c r="S11" s="161"/>
      <c r="T11" s="169" t="s">
        <v>531</v>
      </c>
      <c r="U11" s="169"/>
      <c r="V11" s="169"/>
      <c r="W11" s="169"/>
      <c r="X11" s="169"/>
      <c r="Y11" s="169"/>
      <c r="Z11" s="169"/>
      <c r="AA11" s="169"/>
      <c r="AB11" s="169"/>
      <c r="AC11" s="169"/>
      <c r="AD11" s="167" t="s">
        <v>495</v>
      </c>
      <c r="AE11" s="168"/>
      <c r="AF11" s="168"/>
      <c r="AG11" s="168"/>
      <c r="AH11" s="168"/>
      <c r="AI11" s="168"/>
      <c r="AJ11" s="168"/>
      <c r="AK11" s="168"/>
      <c r="AL11" s="168"/>
      <c r="AM11" s="168"/>
      <c r="AN11" s="168"/>
      <c r="AO11" s="168"/>
      <c r="AP11" s="168"/>
      <c r="AQ11" s="168"/>
      <c r="AR11" s="168"/>
      <c r="AS11" s="168"/>
      <c r="AT11" s="168"/>
      <c r="AU11" s="168"/>
      <c r="AV11" s="168"/>
      <c r="AW11" s="168"/>
      <c r="AX11" s="150" t="s">
        <v>24</v>
      </c>
    </row>
    <row r="12" spans="1:50" s="5" customFormat="1" ht="46.5" customHeight="1">
      <c r="A12" s="151"/>
      <c r="B12" s="151"/>
      <c r="C12" s="151"/>
      <c r="D12" s="151"/>
      <c r="E12" s="151"/>
      <c r="F12" s="155"/>
      <c r="G12" s="162"/>
      <c r="H12" s="164" t="s">
        <v>9</v>
      </c>
      <c r="I12" s="164"/>
      <c r="J12" s="164"/>
      <c r="K12" s="164" t="s">
        <v>19</v>
      </c>
      <c r="L12" s="164"/>
      <c r="M12" s="164"/>
      <c r="N12" s="151"/>
      <c r="O12" s="154"/>
      <c r="P12" s="155"/>
      <c r="Q12" s="162"/>
      <c r="R12" s="166"/>
      <c r="S12" s="162"/>
      <c r="T12" s="164" t="s">
        <v>533</v>
      </c>
      <c r="U12" s="164"/>
      <c r="V12" s="164"/>
      <c r="W12" s="164"/>
      <c r="X12" s="164"/>
      <c r="Y12" s="164" t="s">
        <v>534</v>
      </c>
      <c r="Z12" s="164"/>
      <c r="AA12" s="164"/>
      <c r="AB12" s="164"/>
      <c r="AC12" s="164"/>
      <c r="AD12" s="164" t="s">
        <v>532</v>
      </c>
      <c r="AE12" s="164"/>
      <c r="AF12" s="164"/>
      <c r="AG12" s="164"/>
      <c r="AH12" s="164"/>
      <c r="AI12" s="164" t="s">
        <v>506</v>
      </c>
      <c r="AJ12" s="164"/>
      <c r="AK12" s="164"/>
      <c r="AL12" s="164"/>
      <c r="AM12" s="164"/>
      <c r="AN12" s="164" t="s">
        <v>507</v>
      </c>
      <c r="AO12" s="164"/>
      <c r="AP12" s="164"/>
      <c r="AQ12" s="164"/>
      <c r="AR12" s="164"/>
      <c r="AS12" s="164" t="s">
        <v>508</v>
      </c>
      <c r="AT12" s="164"/>
      <c r="AU12" s="164"/>
      <c r="AV12" s="164"/>
      <c r="AW12" s="164"/>
      <c r="AX12" s="151"/>
    </row>
    <row r="13" spans="1:50" s="5" customFormat="1" ht="132" customHeight="1">
      <c r="A13" s="152"/>
      <c r="B13" s="152"/>
      <c r="C13" s="152"/>
      <c r="D13" s="152"/>
      <c r="E13" s="152"/>
      <c r="F13" s="11" t="s">
        <v>9</v>
      </c>
      <c r="G13" s="11" t="s">
        <v>10</v>
      </c>
      <c r="H13" s="11" t="s">
        <v>25</v>
      </c>
      <c r="I13" s="11" t="s">
        <v>12</v>
      </c>
      <c r="J13" s="11" t="s">
        <v>13</v>
      </c>
      <c r="K13" s="11" t="s">
        <v>25</v>
      </c>
      <c r="L13" s="11" t="s">
        <v>12</v>
      </c>
      <c r="M13" s="11" t="s">
        <v>13</v>
      </c>
      <c r="N13" s="152"/>
      <c r="O13" s="155"/>
      <c r="P13" s="6" t="s">
        <v>46</v>
      </c>
      <c r="Q13" s="6" t="s">
        <v>10</v>
      </c>
      <c r="R13" s="6" t="s">
        <v>523</v>
      </c>
      <c r="S13" s="6" t="s">
        <v>432</v>
      </c>
      <c r="T13" s="11" t="s">
        <v>15</v>
      </c>
      <c r="U13" s="11" t="s">
        <v>16</v>
      </c>
      <c r="V13" s="11" t="s">
        <v>17</v>
      </c>
      <c r="W13" s="11" t="s">
        <v>20</v>
      </c>
      <c r="X13" s="11" t="s">
        <v>21</v>
      </c>
      <c r="Y13" s="11" t="s">
        <v>15</v>
      </c>
      <c r="Z13" s="11" t="s">
        <v>16</v>
      </c>
      <c r="AA13" s="11" t="s">
        <v>17</v>
      </c>
      <c r="AB13" s="11" t="s">
        <v>20</v>
      </c>
      <c r="AC13" s="11" t="s">
        <v>21</v>
      </c>
      <c r="AD13" s="11" t="s">
        <v>15</v>
      </c>
      <c r="AE13" s="11" t="s">
        <v>16</v>
      </c>
      <c r="AF13" s="11" t="s">
        <v>17</v>
      </c>
      <c r="AG13" s="11" t="s">
        <v>20</v>
      </c>
      <c r="AH13" s="11" t="s">
        <v>21</v>
      </c>
      <c r="AI13" s="11" t="s">
        <v>15</v>
      </c>
      <c r="AJ13" s="11" t="s">
        <v>16</v>
      </c>
      <c r="AK13" s="11" t="s">
        <v>17</v>
      </c>
      <c r="AL13" s="11" t="s">
        <v>20</v>
      </c>
      <c r="AM13" s="11" t="s">
        <v>21</v>
      </c>
      <c r="AN13" s="11" t="s">
        <v>15</v>
      </c>
      <c r="AO13" s="11" t="s">
        <v>16</v>
      </c>
      <c r="AP13" s="11" t="s">
        <v>17</v>
      </c>
      <c r="AQ13" s="11" t="s">
        <v>20</v>
      </c>
      <c r="AR13" s="11" t="s">
        <v>21</v>
      </c>
      <c r="AS13" s="11" t="s">
        <v>15</v>
      </c>
      <c r="AT13" s="11" t="s">
        <v>16</v>
      </c>
      <c r="AU13" s="11" t="s">
        <v>17</v>
      </c>
      <c r="AV13" s="11" t="s">
        <v>20</v>
      </c>
      <c r="AW13" s="11" t="s">
        <v>21</v>
      </c>
      <c r="AX13" s="152"/>
    </row>
    <row r="14" spans="1:50" s="8" customFormat="1" ht="10.5">
      <c r="A14" s="7">
        <v>1</v>
      </c>
      <c r="B14" s="7">
        <v>2</v>
      </c>
      <c r="C14" s="7">
        <v>3</v>
      </c>
      <c r="D14" s="7">
        <v>4</v>
      </c>
      <c r="E14" s="7">
        <v>5</v>
      </c>
      <c r="F14" s="7">
        <v>6</v>
      </c>
      <c r="G14" s="7">
        <v>7</v>
      </c>
      <c r="H14" s="7">
        <v>8</v>
      </c>
      <c r="I14" s="7">
        <v>9</v>
      </c>
      <c r="J14" s="97">
        <v>10</v>
      </c>
      <c r="K14" s="7">
        <v>11</v>
      </c>
      <c r="L14" s="7">
        <v>12</v>
      </c>
      <c r="M14" s="7">
        <v>13</v>
      </c>
      <c r="N14" s="7">
        <v>14</v>
      </c>
      <c r="O14" s="12">
        <v>15</v>
      </c>
      <c r="P14" s="7">
        <v>16.1</v>
      </c>
      <c r="Q14" s="7">
        <v>16.2</v>
      </c>
      <c r="R14" s="7">
        <v>18</v>
      </c>
      <c r="S14" s="7">
        <v>20</v>
      </c>
      <c r="T14" s="7">
        <v>21</v>
      </c>
      <c r="U14" s="7">
        <v>22</v>
      </c>
      <c r="V14" s="7">
        <v>23</v>
      </c>
      <c r="W14" s="7">
        <v>24</v>
      </c>
      <c r="X14" s="7">
        <v>25</v>
      </c>
      <c r="Y14" s="7">
        <v>26</v>
      </c>
      <c r="Z14" s="7">
        <v>27</v>
      </c>
      <c r="AA14" s="7">
        <v>28</v>
      </c>
      <c r="AB14" s="7">
        <v>29</v>
      </c>
      <c r="AC14" s="7">
        <v>30</v>
      </c>
      <c r="AD14" s="7" t="s">
        <v>496</v>
      </c>
      <c r="AE14" s="7" t="s">
        <v>497</v>
      </c>
      <c r="AF14" s="7" t="s">
        <v>498</v>
      </c>
      <c r="AG14" s="7" t="s">
        <v>499</v>
      </c>
      <c r="AH14" s="7" t="s">
        <v>500</v>
      </c>
      <c r="AI14" s="7" t="s">
        <v>501</v>
      </c>
      <c r="AJ14" s="7" t="s">
        <v>502</v>
      </c>
      <c r="AK14" s="7" t="s">
        <v>503</v>
      </c>
      <c r="AL14" s="7" t="s">
        <v>504</v>
      </c>
      <c r="AM14" s="7" t="s">
        <v>505</v>
      </c>
      <c r="AN14" s="7" t="s">
        <v>526</v>
      </c>
      <c r="AO14" s="7" t="s">
        <v>527</v>
      </c>
      <c r="AP14" s="7" t="s">
        <v>528</v>
      </c>
      <c r="AQ14" s="7" t="s">
        <v>529</v>
      </c>
      <c r="AR14" s="7" t="s">
        <v>530</v>
      </c>
      <c r="AS14" s="7">
        <v>32</v>
      </c>
      <c r="AT14" s="7">
        <v>33</v>
      </c>
      <c r="AU14" s="7">
        <v>34</v>
      </c>
      <c r="AV14" s="7">
        <v>35</v>
      </c>
      <c r="AW14" s="7">
        <v>36</v>
      </c>
      <c r="AX14" s="7">
        <v>42</v>
      </c>
    </row>
    <row r="15" spans="1:50" s="69" customFormat="1" ht="11.25" customHeight="1">
      <c r="A15" s="66">
        <v>0</v>
      </c>
      <c r="B15" s="67" t="s">
        <v>296</v>
      </c>
      <c r="C15" s="66" t="s">
        <v>364</v>
      </c>
      <c r="D15" s="66" t="s">
        <v>365</v>
      </c>
      <c r="E15" s="66" t="s">
        <v>365</v>
      </c>
      <c r="F15" s="66" t="s">
        <v>365</v>
      </c>
      <c r="G15" s="66" t="s">
        <v>365</v>
      </c>
      <c r="H15" s="66" t="s">
        <v>365</v>
      </c>
      <c r="I15" s="68">
        <f>SUM(I16:I23)</f>
        <v>30116.468738966832</v>
      </c>
      <c r="J15" s="56" t="s">
        <v>365</v>
      </c>
      <c r="K15" s="66" t="s">
        <v>365</v>
      </c>
      <c r="L15" s="68" t="s">
        <v>365</v>
      </c>
      <c r="M15" s="66" t="s">
        <v>365</v>
      </c>
      <c r="N15" s="66" t="s">
        <v>365</v>
      </c>
      <c r="O15" s="68">
        <f aca="true" t="shared" si="0" ref="O15:AA15">SUM(O16:O23)</f>
        <v>778.825579626373</v>
      </c>
      <c r="P15" s="68">
        <f>SUM(P16:P23)</f>
        <v>30116.468738966832</v>
      </c>
      <c r="Q15" s="66" t="s">
        <v>365</v>
      </c>
      <c r="R15" s="68">
        <f t="shared" si="0"/>
        <v>29337.643159340456</v>
      </c>
      <c r="S15" s="66" t="s">
        <v>365</v>
      </c>
      <c r="T15" s="68">
        <f>SUM(T16:T23)</f>
        <v>0</v>
      </c>
      <c r="U15" s="68">
        <f t="shared" si="0"/>
        <v>0</v>
      </c>
      <c r="V15" s="68">
        <f t="shared" si="0"/>
        <v>0</v>
      </c>
      <c r="W15" s="68">
        <f>SUM(W16:W23)</f>
        <v>0</v>
      </c>
      <c r="X15" s="68">
        <f t="shared" si="0"/>
        <v>0</v>
      </c>
      <c r="Y15" s="68">
        <f>SUM(Y16:Y23)</f>
        <v>0</v>
      </c>
      <c r="Z15" s="68">
        <f t="shared" si="0"/>
        <v>0</v>
      </c>
      <c r="AA15" s="68">
        <f t="shared" si="0"/>
        <v>0</v>
      </c>
      <c r="AB15" s="68">
        <f aca="true" t="shared" si="1" ref="AB15:AW15">SUM(AB16:AB23)</f>
        <v>0</v>
      </c>
      <c r="AC15" s="68">
        <f t="shared" si="1"/>
        <v>0</v>
      </c>
      <c r="AD15" s="68">
        <f t="shared" si="1"/>
        <v>18427.410455665173</v>
      </c>
      <c r="AE15" s="68">
        <f t="shared" si="1"/>
        <v>0</v>
      </c>
      <c r="AF15" s="68">
        <f t="shared" si="1"/>
        <v>0</v>
      </c>
      <c r="AG15" s="68">
        <f t="shared" si="1"/>
        <v>448.4165974984629</v>
      </c>
      <c r="AH15" s="68">
        <f t="shared" si="1"/>
        <v>17978.99385816671</v>
      </c>
      <c r="AI15" s="68">
        <f t="shared" si="1"/>
        <v>10910.232703675287</v>
      </c>
      <c r="AJ15" s="68">
        <f t="shared" si="1"/>
        <v>0</v>
      </c>
      <c r="AK15" s="68">
        <f t="shared" si="1"/>
        <v>0</v>
      </c>
      <c r="AL15" s="68">
        <f t="shared" si="1"/>
        <v>0</v>
      </c>
      <c r="AM15" s="68">
        <f t="shared" si="1"/>
        <v>10910.232703675287</v>
      </c>
      <c r="AN15" s="68">
        <f t="shared" si="1"/>
        <v>0</v>
      </c>
      <c r="AO15" s="68">
        <f t="shared" si="1"/>
        <v>0</v>
      </c>
      <c r="AP15" s="68">
        <f t="shared" si="1"/>
        <v>0</v>
      </c>
      <c r="AQ15" s="68">
        <f t="shared" si="1"/>
        <v>0</v>
      </c>
      <c r="AR15" s="68">
        <f t="shared" si="1"/>
        <v>0</v>
      </c>
      <c r="AS15" s="68">
        <f t="shared" si="1"/>
        <v>29337.643159340463</v>
      </c>
      <c r="AT15" s="68">
        <f t="shared" si="1"/>
        <v>0</v>
      </c>
      <c r="AU15" s="68">
        <f t="shared" si="1"/>
        <v>0</v>
      </c>
      <c r="AV15" s="68">
        <f t="shared" si="1"/>
        <v>448.4165974984629</v>
      </c>
      <c r="AW15" s="68">
        <f t="shared" si="1"/>
        <v>28889.226561842</v>
      </c>
      <c r="AX15" s="66" t="s">
        <v>365</v>
      </c>
    </row>
    <row r="16" spans="1:50" s="8" customFormat="1" ht="12" customHeight="1">
      <c r="A16" s="55" t="s">
        <v>297</v>
      </c>
      <c r="B16" s="56" t="s">
        <v>298</v>
      </c>
      <c r="C16" s="55" t="s">
        <v>364</v>
      </c>
      <c r="D16" s="55" t="s">
        <v>365</v>
      </c>
      <c r="E16" s="55" t="s">
        <v>365</v>
      </c>
      <c r="F16" s="55" t="s">
        <v>365</v>
      </c>
      <c r="G16" s="55" t="s">
        <v>365</v>
      </c>
      <c r="H16" s="55" t="s">
        <v>365</v>
      </c>
      <c r="I16" s="61">
        <f>SUMIF($A17:$A339,$A16,I17:I105)</f>
        <v>0</v>
      </c>
      <c r="J16" s="56" t="s">
        <v>365</v>
      </c>
      <c r="K16" s="55" t="s">
        <v>365</v>
      </c>
      <c r="L16" s="61" t="s">
        <v>365</v>
      </c>
      <c r="M16" s="55" t="s">
        <v>365</v>
      </c>
      <c r="N16" s="55" t="s">
        <v>365</v>
      </c>
      <c r="O16" s="61">
        <f>SUMIF($A17:$A339,$A16,O17:O105)</f>
        <v>0</v>
      </c>
      <c r="P16" s="61">
        <f>SUMIF($A17:$A339,$A16,P17:P105)</f>
        <v>0</v>
      </c>
      <c r="Q16" s="55" t="s">
        <v>365</v>
      </c>
      <c r="R16" s="61">
        <f>SUMIF($A17:$A339,$A16,R17:R105)</f>
        <v>0</v>
      </c>
      <c r="S16" s="55" t="s">
        <v>365</v>
      </c>
      <c r="T16" s="61">
        <f aca="true" t="shared" si="2" ref="T16:AW16">SUMIF($A17:$A339,$A16,T17:T105)</f>
        <v>0</v>
      </c>
      <c r="U16" s="61">
        <f t="shared" si="2"/>
        <v>0</v>
      </c>
      <c r="V16" s="61">
        <f t="shared" si="2"/>
        <v>0</v>
      </c>
      <c r="W16" s="61">
        <f t="shared" si="2"/>
        <v>0</v>
      </c>
      <c r="X16" s="61">
        <f t="shared" si="2"/>
        <v>0</v>
      </c>
      <c r="Y16" s="61">
        <f t="shared" si="2"/>
        <v>0</v>
      </c>
      <c r="Z16" s="61">
        <f t="shared" si="2"/>
        <v>0</v>
      </c>
      <c r="AA16" s="61">
        <f t="shared" si="2"/>
        <v>0</v>
      </c>
      <c r="AB16" s="61">
        <f t="shared" si="2"/>
        <v>0</v>
      </c>
      <c r="AC16" s="61">
        <f t="shared" si="2"/>
        <v>0</v>
      </c>
      <c r="AD16" s="61">
        <f t="shared" si="2"/>
        <v>0</v>
      </c>
      <c r="AE16" s="61">
        <f t="shared" si="2"/>
        <v>0</v>
      </c>
      <c r="AF16" s="61">
        <f t="shared" si="2"/>
        <v>0</v>
      </c>
      <c r="AG16" s="61">
        <f t="shared" si="2"/>
        <v>0</v>
      </c>
      <c r="AH16" s="61">
        <f t="shared" si="2"/>
        <v>0</v>
      </c>
      <c r="AI16" s="61">
        <f t="shared" si="2"/>
        <v>0</v>
      </c>
      <c r="AJ16" s="61">
        <f t="shared" si="2"/>
        <v>0</v>
      </c>
      <c r="AK16" s="61">
        <f t="shared" si="2"/>
        <v>0</v>
      </c>
      <c r="AL16" s="61">
        <f t="shared" si="2"/>
        <v>0</v>
      </c>
      <c r="AM16" s="61">
        <f t="shared" si="2"/>
        <v>0</v>
      </c>
      <c r="AN16" s="61">
        <f t="shared" si="2"/>
        <v>0</v>
      </c>
      <c r="AO16" s="61">
        <f t="shared" si="2"/>
        <v>0</v>
      </c>
      <c r="AP16" s="61">
        <f t="shared" si="2"/>
        <v>0</v>
      </c>
      <c r="AQ16" s="61">
        <f t="shared" si="2"/>
        <v>0</v>
      </c>
      <c r="AR16" s="61">
        <f t="shared" si="2"/>
        <v>0</v>
      </c>
      <c r="AS16" s="61">
        <f t="shared" si="2"/>
        <v>0</v>
      </c>
      <c r="AT16" s="61">
        <f t="shared" si="2"/>
        <v>0</v>
      </c>
      <c r="AU16" s="61">
        <f t="shared" si="2"/>
        <v>0</v>
      </c>
      <c r="AV16" s="61">
        <f t="shared" si="2"/>
        <v>0</v>
      </c>
      <c r="AW16" s="61">
        <f t="shared" si="2"/>
        <v>0</v>
      </c>
      <c r="AX16" s="55" t="s">
        <v>365</v>
      </c>
    </row>
    <row r="17" spans="1:50" s="8" customFormat="1" ht="10.5">
      <c r="A17" s="55" t="s">
        <v>299</v>
      </c>
      <c r="B17" s="56" t="s">
        <v>300</v>
      </c>
      <c r="C17" s="55" t="s">
        <v>364</v>
      </c>
      <c r="D17" s="55" t="s">
        <v>365</v>
      </c>
      <c r="E17" s="55" t="s">
        <v>365</v>
      </c>
      <c r="F17" s="55" t="s">
        <v>365</v>
      </c>
      <c r="G17" s="55" t="s">
        <v>365</v>
      </c>
      <c r="H17" s="55" t="s">
        <v>365</v>
      </c>
      <c r="I17" s="61">
        <f>SUMIF($A18:$A340,$A17,I18:I105)</f>
        <v>0</v>
      </c>
      <c r="J17" s="56" t="s">
        <v>365</v>
      </c>
      <c r="K17" s="55" t="s">
        <v>365</v>
      </c>
      <c r="L17" s="61" t="s">
        <v>365</v>
      </c>
      <c r="M17" s="55" t="s">
        <v>365</v>
      </c>
      <c r="N17" s="55" t="s">
        <v>365</v>
      </c>
      <c r="O17" s="61">
        <f>SUMIF($A18:$A340,$A17,O18:O105)</f>
        <v>0</v>
      </c>
      <c r="P17" s="61">
        <f>SUMIF($A18:$A340,$A17,P18:P105)</f>
        <v>0</v>
      </c>
      <c r="Q17" s="55" t="s">
        <v>365</v>
      </c>
      <c r="R17" s="61">
        <f>SUMIF($A18:$A340,$A17,R18:R105)</f>
        <v>0</v>
      </c>
      <c r="S17" s="55" t="s">
        <v>365</v>
      </c>
      <c r="T17" s="61">
        <f aca="true" t="shared" si="3" ref="T17:AW17">SUMIF($A18:$A340,$A17,T18:T105)</f>
        <v>0</v>
      </c>
      <c r="U17" s="61">
        <f t="shared" si="3"/>
        <v>0</v>
      </c>
      <c r="V17" s="61">
        <f t="shared" si="3"/>
        <v>0</v>
      </c>
      <c r="W17" s="61">
        <f t="shared" si="3"/>
        <v>0</v>
      </c>
      <c r="X17" s="61">
        <f t="shared" si="3"/>
        <v>0</v>
      </c>
      <c r="Y17" s="61">
        <f t="shared" si="3"/>
        <v>0</v>
      </c>
      <c r="Z17" s="61">
        <f t="shared" si="3"/>
        <v>0</v>
      </c>
      <c r="AA17" s="61">
        <f t="shared" si="3"/>
        <v>0</v>
      </c>
      <c r="AB17" s="61">
        <f t="shared" si="3"/>
        <v>0</v>
      </c>
      <c r="AC17" s="61">
        <f t="shared" si="3"/>
        <v>0</v>
      </c>
      <c r="AD17" s="61">
        <f t="shared" si="3"/>
        <v>0</v>
      </c>
      <c r="AE17" s="61">
        <f t="shared" si="3"/>
        <v>0</v>
      </c>
      <c r="AF17" s="61">
        <f t="shared" si="3"/>
        <v>0</v>
      </c>
      <c r="AG17" s="61">
        <f t="shared" si="3"/>
        <v>0</v>
      </c>
      <c r="AH17" s="61">
        <f t="shared" si="3"/>
        <v>0</v>
      </c>
      <c r="AI17" s="61">
        <f t="shared" si="3"/>
        <v>0</v>
      </c>
      <c r="AJ17" s="61">
        <f t="shared" si="3"/>
        <v>0</v>
      </c>
      <c r="AK17" s="61">
        <f t="shared" si="3"/>
        <v>0</v>
      </c>
      <c r="AL17" s="61">
        <f t="shared" si="3"/>
        <v>0</v>
      </c>
      <c r="AM17" s="61">
        <f t="shared" si="3"/>
        <v>0</v>
      </c>
      <c r="AN17" s="61">
        <f t="shared" si="3"/>
        <v>0</v>
      </c>
      <c r="AO17" s="61">
        <f t="shared" si="3"/>
        <v>0</v>
      </c>
      <c r="AP17" s="61">
        <f t="shared" si="3"/>
        <v>0</v>
      </c>
      <c r="AQ17" s="61">
        <f t="shared" si="3"/>
        <v>0</v>
      </c>
      <c r="AR17" s="61">
        <f t="shared" si="3"/>
        <v>0</v>
      </c>
      <c r="AS17" s="61">
        <f t="shared" si="3"/>
        <v>0</v>
      </c>
      <c r="AT17" s="61">
        <f t="shared" si="3"/>
        <v>0</v>
      </c>
      <c r="AU17" s="61">
        <f t="shared" si="3"/>
        <v>0</v>
      </c>
      <c r="AV17" s="61">
        <f t="shared" si="3"/>
        <v>0</v>
      </c>
      <c r="AW17" s="61">
        <f t="shared" si="3"/>
        <v>0</v>
      </c>
      <c r="AX17" s="55" t="s">
        <v>365</v>
      </c>
    </row>
    <row r="18" spans="1:50" s="8" customFormat="1" ht="12" customHeight="1">
      <c r="A18" s="55" t="s">
        <v>301</v>
      </c>
      <c r="B18" s="56" t="s">
        <v>302</v>
      </c>
      <c r="C18" s="55" t="s">
        <v>364</v>
      </c>
      <c r="D18" s="55" t="s">
        <v>365</v>
      </c>
      <c r="E18" s="55" t="s">
        <v>365</v>
      </c>
      <c r="F18" s="55" t="s">
        <v>365</v>
      </c>
      <c r="G18" s="55" t="s">
        <v>365</v>
      </c>
      <c r="H18" s="55" t="s">
        <v>365</v>
      </c>
      <c r="I18" s="61">
        <f>SUMIF($A19:$A341,$A18,I19:I105)</f>
        <v>0</v>
      </c>
      <c r="J18" s="56" t="s">
        <v>365</v>
      </c>
      <c r="K18" s="55" t="s">
        <v>365</v>
      </c>
      <c r="L18" s="61" t="s">
        <v>365</v>
      </c>
      <c r="M18" s="55" t="s">
        <v>365</v>
      </c>
      <c r="N18" s="55" t="s">
        <v>365</v>
      </c>
      <c r="O18" s="61">
        <f>SUMIF($A19:$A341,$A18,O19:O105)</f>
        <v>0</v>
      </c>
      <c r="P18" s="61">
        <f>SUMIF($A19:$A341,$A18,P19:P105)</f>
        <v>0</v>
      </c>
      <c r="Q18" s="55" t="s">
        <v>365</v>
      </c>
      <c r="R18" s="61">
        <f>SUMIF($A19:$A341,$A18,R19:R105)</f>
        <v>0</v>
      </c>
      <c r="S18" s="55" t="s">
        <v>365</v>
      </c>
      <c r="T18" s="61">
        <f aca="true" t="shared" si="4" ref="T18:AW18">SUMIF($A19:$A341,$A18,T19:T105)</f>
        <v>0</v>
      </c>
      <c r="U18" s="61">
        <f t="shared" si="4"/>
        <v>0</v>
      </c>
      <c r="V18" s="61">
        <f t="shared" si="4"/>
        <v>0</v>
      </c>
      <c r="W18" s="61">
        <f t="shared" si="4"/>
        <v>0</v>
      </c>
      <c r="X18" s="61">
        <f t="shared" si="4"/>
        <v>0</v>
      </c>
      <c r="Y18" s="61">
        <f t="shared" si="4"/>
        <v>0</v>
      </c>
      <c r="Z18" s="61">
        <f t="shared" si="4"/>
        <v>0</v>
      </c>
      <c r="AA18" s="61">
        <f t="shared" si="4"/>
        <v>0</v>
      </c>
      <c r="AB18" s="61">
        <f t="shared" si="4"/>
        <v>0</v>
      </c>
      <c r="AC18" s="61">
        <f t="shared" si="4"/>
        <v>0</v>
      </c>
      <c r="AD18" s="61">
        <f t="shared" si="4"/>
        <v>0</v>
      </c>
      <c r="AE18" s="61">
        <f t="shared" si="4"/>
        <v>0</v>
      </c>
      <c r="AF18" s="61">
        <f t="shared" si="4"/>
        <v>0</v>
      </c>
      <c r="AG18" s="61">
        <f t="shared" si="4"/>
        <v>0</v>
      </c>
      <c r="AH18" s="61">
        <f t="shared" si="4"/>
        <v>0</v>
      </c>
      <c r="AI18" s="61">
        <f t="shared" si="4"/>
        <v>0</v>
      </c>
      <c r="AJ18" s="61">
        <f t="shared" si="4"/>
        <v>0</v>
      </c>
      <c r="AK18" s="61">
        <f t="shared" si="4"/>
        <v>0</v>
      </c>
      <c r="AL18" s="61">
        <f t="shared" si="4"/>
        <v>0</v>
      </c>
      <c r="AM18" s="61">
        <f t="shared" si="4"/>
        <v>0</v>
      </c>
      <c r="AN18" s="61">
        <f t="shared" si="4"/>
        <v>0</v>
      </c>
      <c r="AO18" s="61">
        <f t="shared" si="4"/>
        <v>0</v>
      </c>
      <c r="AP18" s="61">
        <f t="shared" si="4"/>
        <v>0</v>
      </c>
      <c r="AQ18" s="61">
        <f t="shared" si="4"/>
        <v>0</v>
      </c>
      <c r="AR18" s="61">
        <f t="shared" si="4"/>
        <v>0</v>
      </c>
      <c r="AS18" s="61">
        <f t="shared" si="4"/>
        <v>0</v>
      </c>
      <c r="AT18" s="61">
        <f t="shared" si="4"/>
        <v>0</v>
      </c>
      <c r="AU18" s="61">
        <f t="shared" si="4"/>
        <v>0</v>
      </c>
      <c r="AV18" s="61">
        <f t="shared" si="4"/>
        <v>0</v>
      </c>
      <c r="AW18" s="61">
        <f t="shared" si="4"/>
        <v>0</v>
      </c>
      <c r="AX18" s="55" t="s">
        <v>365</v>
      </c>
    </row>
    <row r="19" spans="1:50" s="8" customFormat="1" ht="20.25" customHeight="1">
      <c r="A19" s="55" t="s">
        <v>303</v>
      </c>
      <c r="B19" s="56" t="s">
        <v>304</v>
      </c>
      <c r="C19" s="55" t="s">
        <v>364</v>
      </c>
      <c r="D19" s="55" t="s">
        <v>365</v>
      </c>
      <c r="E19" s="55" t="s">
        <v>365</v>
      </c>
      <c r="F19" s="55" t="s">
        <v>365</v>
      </c>
      <c r="G19" s="55" t="s">
        <v>365</v>
      </c>
      <c r="H19" s="55" t="s">
        <v>365</v>
      </c>
      <c r="I19" s="61">
        <f>SUMIF($A20:$A342,$A19,I20:I105)</f>
        <v>0</v>
      </c>
      <c r="J19" s="56" t="s">
        <v>365</v>
      </c>
      <c r="K19" s="55" t="s">
        <v>365</v>
      </c>
      <c r="L19" s="61" t="s">
        <v>365</v>
      </c>
      <c r="M19" s="55" t="s">
        <v>365</v>
      </c>
      <c r="N19" s="55" t="s">
        <v>365</v>
      </c>
      <c r="O19" s="61">
        <f>SUMIF($A20:$A342,$A19,O20:O105)</f>
        <v>0</v>
      </c>
      <c r="P19" s="61">
        <f>SUMIF($A20:$A342,$A19,P20:P105)</f>
        <v>0</v>
      </c>
      <c r="Q19" s="55" t="s">
        <v>365</v>
      </c>
      <c r="R19" s="61">
        <f>SUMIF($A20:$A342,$A19,R20:R105)</f>
        <v>0</v>
      </c>
      <c r="S19" s="55" t="s">
        <v>365</v>
      </c>
      <c r="T19" s="61">
        <f aca="true" t="shared" si="5" ref="T19:AW19">SUMIF($A20:$A342,$A19,T20:T105)</f>
        <v>0</v>
      </c>
      <c r="U19" s="61">
        <f t="shared" si="5"/>
        <v>0</v>
      </c>
      <c r="V19" s="61">
        <f t="shared" si="5"/>
        <v>0</v>
      </c>
      <c r="W19" s="61">
        <f t="shared" si="5"/>
        <v>0</v>
      </c>
      <c r="X19" s="61">
        <f t="shared" si="5"/>
        <v>0</v>
      </c>
      <c r="Y19" s="61">
        <f t="shared" si="5"/>
        <v>0</v>
      </c>
      <c r="Z19" s="61">
        <f t="shared" si="5"/>
        <v>0</v>
      </c>
      <c r="AA19" s="61">
        <f t="shared" si="5"/>
        <v>0</v>
      </c>
      <c r="AB19" s="61">
        <f t="shared" si="5"/>
        <v>0</v>
      </c>
      <c r="AC19" s="61">
        <f t="shared" si="5"/>
        <v>0</v>
      </c>
      <c r="AD19" s="61">
        <f t="shared" si="5"/>
        <v>0</v>
      </c>
      <c r="AE19" s="61">
        <f t="shared" si="5"/>
        <v>0</v>
      </c>
      <c r="AF19" s="61">
        <f t="shared" si="5"/>
        <v>0</v>
      </c>
      <c r="AG19" s="61">
        <f t="shared" si="5"/>
        <v>0</v>
      </c>
      <c r="AH19" s="61">
        <f t="shared" si="5"/>
        <v>0</v>
      </c>
      <c r="AI19" s="61">
        <f t="shared" si="5"/>
        <v>0</v>
      </c>
      <c r="AJ19" s="61">
        <f t="shared" si="5"/>
        <v>0</v>
      </c>
      <c r="AK19" s="61">
        <f t="shared" si="5"/>
        <v>0</v>
      </c>
      <c r="AL19" s="61">
        <f t="shared" si="5"/>
        <v>0</v>
      </c>
      <c r="AM19" s="61">
        <f t="shared" si="5"/>
        <v>0</v>
      </c>
      <c r="AN19" s="61">
        <f t="shared" si="5"/>
        <v>0</v>
      </c>
      <c r="AO19" s="61">
        <f t="shared" si="5"/>
        <v>0</v>
      </c>
      <c r="AP19" s="61">
        <f t="shared" si="5"/>
        <v>0</v>
      </c>
      <c r="AQ19" s="61">
        <f t="shared" si="5"/>
        <v>0</v>
      </c>
      <c r="AR19" s="61">
        <f t="shared" si="5"/>
        <v>0</v>
      </c>
      <c r="AS19" s="61">
        <f t="shared" si="5"/>
        <v>0</v>
      </c>
      <c r="AT19" s="61">
        <f t="shared" si="5"/>
        <v>0</v>
      </c>
      <c r="AU19" s="61">
        <f t="shared" si="5"/>
        <v>0</v>
      </c>
      <c r="AV19" s="61">
        <f t="shared" si="5"/>
        <v>0</v>
      </c>
      <c r="AW19" s="61">
        <f t="shared" si="5"/>
        <v>0</v>
      </c>
      <c r="AX19" s="55" t="s">
        <v>365</v>
      </c>
    </row>
    <row r="20" spans="1:50" s="8" customFormat="1" ht="10.5">
      <c r="A20" s="55" t="s">
        <v>305</v>
      </c>
      <c r="B20" s="56" t="s">
        <v>306</v>
      </c>
      <c r="C20" s="55" t="s">
        <v>364</v>
      </c>
      <c r="D20" s="55" t="s">
        <v>365</v>
      </c>
      <c r="E20" s="55" t="s">
        <v>365</v>
      </c>
      <c r="F20" s="55" t="s">
        <v>365</v>
      </c>
      <c r="G20" s="55" t="s">
        <v>365</v>
      </c>
      <c r="H20" s="55" t="s">
        <v>365</v>
      </c>
      <c r="I20" s="61">
        <f>SUMIF($A21:$A343,$A20,I21:I105)</f>
        <v>0</v>
      </c>
      <c r="J20" s="56" t="s">
        <v>365</v>
      </c>
      <c r="K20" s="55" t="s">
        <v>365</v>
      </c>
      <c r="L20" s="61" t="s">
        <v>365</v>
      </c>
      <c r="M20" s="55" t="s">
        <v>365</v>
      </c>
      <c r="N20" s="55" t="s">
        <v>365</v>
      </c>
      <c r="O20" s="61">
        <f>SUMIF($A21:$A343,$A20,O21:O105)</f>
        <v>0</v>
      </c>
      <c r="P20" s="61">
        <f>SUMIF($A21:$A343,$A20,P21:P105)</f>
        <v>0</v>
      </c>
      <c r="Q20" s="55" t="s">
        <v>365</v>
      </c>
      <c r="R20" s="61">
        <f>SUMIF($A21:$A343,$A20,R21:R105)</f>
        <v>0</v>
      </c>
      <c r="S20" s="55" t="s">
        <v>365</v>
      </c>
      <c r="T20" s="61">
        <f aca="true" t="shared" si="6" ref="T20:AW20">SUMIF($A21:$A343,$A20,T21:T105)</f>
        <v>0</v>
      </c>
      <c r="U20" s="61">
        <f t="shared" si="6"/>
        <v>0</v>
      </c>
      <c r="V20" s="61">
        <f t="shared" si="6"/>
        <v>0</v>
      </c>
      <c r="W20" s="61">
        <f t="shared" si="6"/>
        <v>0</v>
      </c>
      <c r="X20" s="61">
        <f t="shared" si="6"/>
        <v>0</v>
      </c>
      <c r="Y20" s="61">
        <f t="shared" si="6"/>
        <v>0</v>
      </c>
      <c r="Z20" s="61">
        <f t="shared" si="6"/>
        <v>0</v>
      </c>
      <c r="AA20" s="61">
        <f t="shared" si="6"/>
        <v>0</v>
      </c>
      <c r="AB20" s="61">
        <f t="shared" si="6"/>
        <v>0</v>
      </c>
      <c r="AC20" s="61">
        <f t="shared" si="6"/>
        <v>0</v>
      </c>
      <c r="AD20" s="61">
        <f t="shared" si="6"/>
        <v>0</v>
      </c>
      <c r="AE20" s="61">
        <f t="shared" si="6"/>
        <v>0</v>
      </c>
      <c r="AF20" s="61">
        <f t="shared" si="6"/>
        <v>0</v>
      </c>
      <c r="AG20" s="61">
        <f t="shared" si="6"/>
        <v>0</v>
      </c>
      <c r="AH20" s="61">
        <f t="shared" si="6"/>
        <v>0</v>
      </c>
      <c r="AI20" s="61">
        <f t="shared" si="6"/>
        <v>0</v>
      </c>
      <c r="AJ20" s="61">
        <f t="shared" si="6"/>
        <v>0</v>
      </c>
      <c r="AK20" s="61">
        <f t="shared" si="6"/>
        <v>0</v>
      </c>
      <c r="AL20" s="61">
        <f t="shared" si="6"/>
        <v>0</v>
      </c>
      <c r="AM20" s="61">
        <f t="shared" si="6"/>
        <v>0</v>
      </c>
      <c r="AN20" s="61">
        <f t="shared" si="6"/>
        <v>0</v>
      </c>
      <c r="AO20" s="61">
        <f t="shared" si="6"/>
        <v>0</v>
      </c>
      <c r="AP20" s="61">
        <f t="shared" si="6"/>
        <v>0</v>
      </c>
      <c r="AQ20" s="61">
        <f t="shared" si="6"/>
        <v>0</v>
      </c>
      <c r="AR20" s="61">
        <f t="shared" si="6"/>
        <v>0</v>
      </c>
      <c r="AS20" s="61">
        <f t="shared" si="6"/>
        <v>0</v>
      </c>
      <c r="AT20" s="61">
        <f t="shared" si="6"/>
        <v>0</v>
      </c>
      <c r="AU20" s="61">
        <f t="shared" si="6"/>
        <v>0</v>
      </c>
      <c r="AV20" s="61">
        <f t="shared" si="6"/>
        <v>0</v>
      </c>
      <c r="AW20" s="61">
        <f t="shared" si="6"/>
        <v>0</v>
      </c>
      <c r="AX20" s="55" t="s">
        <v>365</v>
      </c>
    </row>
    <row r="21" spans="1:50" s="8" customFormat="1" ht="19.5" customHeight="1">
      <c r="A21" s="55" t="s">
        <v>307</v>
      </c>
      <c r="B21" s="56" t="s">
        <v>308</v>
      </c>
      <c r="C21" s="55" t="s">
        <v>364</v>
      </c>
      <c r="D21" s="62" t="s">
        <v>365</v>
      </c>
      <c r="E21" s="62" t="s">
        <v>365</v>
      </c>
      <c r="F21" s="62" t="s">
        <v>365</v>
      </c>
      <c r="G21" s="62" t="s">
        <v>365</v>
      </c>
      <c r="H21" s="62" t="s">
        <v>365</v>
      </c>
      <c r="I21" s="61">
        <f>SUMIF($A22:$A344,$A21,I22:I105)</f>
        <v>0</v>
      </c>
      <c r="J21" s="56" t="s">
        <v>365</v>
      </c>
      <c r="K21" s="62" t="s">
        <v>365</v>
      </c>
      <c r="L21" s="61" t="s">
        <v>365</v>
      </c>
      <c r="M21" s="55" t="s">
        <v>365</v>
      </c>
      <c r="N21" s="62" t="s">
        <v>365</v>
      </c>
      <c r="O21" s="61">
        <f>SUMIF($A22:$A344,$A21,O22:O105)</f>
        <v>0</v>
      </c>
      <c r="P21" s="61">
        <f>SUMIF($A22:$A344,$A21,P22:P105)</f>
        <v>0</v>
      </c>
      <c r="Q21" s="62" t="s">
        <v>365</v>
      </c>
      <c r="R21" s="61">
        <f>SUMIF($A22:$A344,$A21,R22:R105)</f>
        <v>0</v>
      </c>
      <c r="S21" s="62" t="s">
        <v>365</v>
      </c>
      <c r="T21" s="61">
        <f aca="true" t="shared" si="7" ref="T21:AW21">SUMIF($A22:$A344,$A21,T22:T105)</f>
        <v>0</v>
      </c>
      <c r="U21" s="61">
        <f t="shared" si="7"/>
        <v>0</v>
      </c>
      <c r="V21" s="61">
        <f t="shared" si="7"/>
        <v>0</v>
      </c>
      <c r="W21" s="61">
        <f t="shared" si="7"/>
        <v>0</v>
      </c>
      <c r="X21" s="61">
        <f t="shared" si="7"/>
        <v>0</v>
      </c>
      <c r="Y21" s="61">
        <f t="shared" si="7"/>
        <v>0</v>
      </c>
      <c r="Z21" s="61">
        <f t="shared" si="7"/>
        <v>0</v>
      </c>
      <c r="AA21" s="61">
        <f t="shared" si="7"/>
        <v>0</v>
      </c>
      <c r="AB21" s="61">
        <f t="shared" si="7"/>
        <v>0</v>
      </c>
      <c r="AC21" s="61">
        <f t="shared" si="7"/>
        <v>0</v>
      </c>
      <c r="AD21" s="61">
        <f t="shared" si="7"/>
        <v>0</v>
      </c>
      <c r="AE21" s="61">
        <f t="shared" si="7"/>
        <v>0</v>
      </c>
      <c r="AF21" s="61">
        <f t="shared" si="7"/>
        <v>0</v>
      </c>
      <c r="AG21" s="61">
        <f t="shared" si="7"/>
        <v>0</v>
      </c>
      <c r="AH21" s="61">
        <f t="shared" si="7"/>
        <v>0</v>
      </c>
      <c r="AI21" s="61">
        <f t="shared" si="7"/>
        <v>0</v>
      </c>
      <c r="AJ21" s="61">
        <f t="shared" si="7"/>
        <v>0</v>
      </c>
      <c r="AK21" s="61">
        <f t="shared" si="7"/>
        <v>0</v>
      </c>
      <c r="AL21" s="61">
        <f t="shared" si="7"/>
        <v>0</v>
      </c>
      <c r="AM21" s="61">
        <f t="shared" si="7"/>
        <v>0</v>
      </c>
      <c r="AN21" s="61">
        <f t="shared" si="7"/>
        <v>0</v>
      </c>
      <c r="AO21" s="61">
        <f t="shared" si="7"/>
        <v>0</v>
      </c>
      <c r="AP21" s="61">
        <f t="shared" si="7"/>
        <v>0</v>
      </c>
      <c r="AQ21" s="61">
        <f t="shared" si="7"/>
        <v>0</v>
      </c>
      <c r="AR21" s="61">
        <f t="shared" si="7"/>
        <v>0</v>
      </c>
      <c r="AS21" s="61">
        <f t="shared" si="7"/>
        <v>0</v>
      </c>
      <c r="AT21" s="61">
        <f t="shared" si="7"/>
        <v>0</v>
      </c>
      <c r="AU21" s="61">
        <f t="shared" si="7"/>
        <v>0</v>
      </c>
      <c r="AV21" s="61">
        <f t="shared" si="7"/>
        <v>0</v>
      </c>
      <c r="AW21" s="61">
        <f t="shared" si="7"/>
        <v>0</v>
      </c>
      <c r="AX21" s="62" t="s">
        <v>365</v>
      </c>
    </row>
    <row r="22" spans="1:50" s="8" customFormat="1" ht="14.25" customHeight="1">
      <c r="A22" s="55" t="s">
        <v>309</v>
      </c>
      <c r="B22" s="56" t="s">
        <v>310</v>
      </c>
      <c r="C22" s="55" t="s">
        <v>364</v>
      </c>
      <c r="D22" s="62" t="s">
        <v>365</v>
      </c>
      <c r="E22" s="62" t="s">
        <v>365</v>
      </c>
      <c r="F22" s="62" t="s">
        <v>365</v>
      </c>
      <c r="G22" s="62" t="s">
        <v>365</v>
      </c>
      <c r="H22" s="62" t="s">
        <v>365</v>
      </c>
      <c r="I22" s="61">
        <f>SUMIF($A23:$A345,$A22,I23:I105)</f>
        <v>0</v>
      </c>
      <c r="J22" s="56" t="s">
        <v>365</v>
      </c>
      <c r="K22" s="62" t="s">
        <v>365</v>
      </c>
      <c r="L22" s="61" t="s">
        <v>365</v>
      </c>
      <c r="M22" s="55" t="s">
        <v>365</v>
      </c>
      <c r="N22" s="62" t="s">
        <v>365</v>
      </c>
      <c r="O22" s="61">
        <f>SUMIF($A23:$A345,$A22,O23:O105)</f>
        <v>0</v>
      </c>
      <c r="P22" s="61">
        <f>SUMIF($A23:$A345,$A22,P23:P105)</f>
        <v>0</v>
      </c>
      <c r="Q22" s="62" t="s">
        <v>365</v>
      </c>
      <c r="R22" s="61">
        <f>SUMIF($A23:$A345,$A22,R23:R105)</f>
        <v>0</v>
      </c>
      <c r="S22" s="62" t="s">
        <v>365</v>
      </c>
      <c r="T22" s="61">
        <f aca="true" t="shared" si="8" ref="T22:AW22">SUMIF($A23:$A345,$A22,T23:T105)</f>
        <v>0</v>
      </c>
      <c r="U22" s="61">
        <f t="shared" si="8"/>
        <v>0</v>
      </c>
      <c r="V22" s="61">
        <f t="shared" si="8"/>
        <v>0</v>
      </c>
      <c r="W22" s="61">
        <f t="shared" si="8"/>
        <v>0</v>
      </c>
      <c r="X22" s="61">
        <f t="shared" si="8"/>
        <v>0</v>
      </c>
      <c r="Y22" s="61">
        <f t="shared" si="8"/>
        <v>0</v>
      </c>
      <c r="Z22" s="61">
        <f t="shared" si="8"/>
        <v>0</v>
      </c>
      <c r="AA22" s="61">
        <f t="shared" si="8"/>
        <v>0</v>
      </c>
      <c r="AB22" s="61">
        <f t="shared" si="8"/>
        <v>0</v>
      </c>
      <c r="AC22" s="61">
        <f t="shared" si="8"/>
        <v>0</v>
      </c>
      <c r="AD22" s="61">
        <f t="shared" si="8"/>
        <v>0</v>
      </c>
      <c r="AE22" s="61">
        <f t="shared" si="8"/>
        <v>0</v>
      </c>
      <c r="AF22" s="61">
        <f t="shared" si="8"/>
        <v>0</v>
      </c>
      <c r="AG22" s="61">
        <f t="shared" si="8"/>
        <v>0</v>
      </c>
      <c r="AH22" s="61">
        <f t="shared" si="8"/>
        <v>0</v>
      </c>
      <c r="AI22" s="61">
        <f t="shared" si="8"/>
        <v>0</v>
      </c>
      <c r="AJ22" s="61">
        <f t="shared" si="8"/>
        <v>0</v>
      </c>
      <c r="AK22" s="61">
        <f t="shared" si="8"/>
        <v>0</v>
      </c>
      <c r="AL22" s="61">
        <f t="shared" si="8"/>
        <v>0</v>
      </c>
      <c r="AM22" s="61">
        <f t="shared" si="8"/>
        <v>0</v>
      </c>
      <c r="AN22" s="61">
        <f t="shared" si="8"/>
        <v>0</v>
      </c>
      <c r="AO22" s="61">
        <f t="shared" si="8"/>
        <v>0</v>
      </c>
      <c r="AP22" s="61">
        <f t="shared" si="8"/>
        <v>0</v>
      </c>
      <c r="AQ22" s="61">
        <f t="shared" si="8"/>
        <v>0</v>
      </c>
      <c r="AR22" s="61">
        <f t="shared" si="8"/>
        <v>0</v>
      </c>
      <c r="AS22" s="61">
        <f t="shared" si="8"/>
        <v>0</v>
      </c>
      <c r="AT22" s="61">
        <f t="shared" si="8"/>
        <v>0</v>
      </c>
      <c r="AU22" s="61">
        <f t="shared" si="8"/>
        <v>0</v>
      </c>
      <c r="AV22" s="61">
        <f t="shared" si="8"/>
        <v>0</v>
      </c>
      <c r="AW22" s="61">
        <f t="shared" si="8"/>
        <v>0</v>
      </c>
      <c r="AX22" s="62" t="s">
        <v>365</v>
      </c>
    </row>
    <row r="23" spans="1:50" s="8" customFormat="1" ht="13.5" customHeight="1">
      <c r="A23" s="57" t="s">
        <v>311</v>
      </c>
      <c r="B23" s="57" t="s">
        <v>312</v>
      </c>
      <c r="C23" s="55" t="s">
        <v>364</v>
      </c>
      <c r="D23" s="62" t="s">
        <v>365</v>
      </c>
      <c r="E23" s="62" t="s">
        <v>365</v>
      </c>
      <c r="F23" s="62" t="s">
        <v>365</v>
      </c>
      <c r="G23" s="62" t="s">
        <v>365</v>
      </c>
      <c r="H23" s="62" t="s">
        <v>365</v>
      </c>
      <c r="I23" s="63">
        <f>I29+I41+I74+I75+I82+I83</f>
        <v>30116.468738966832</v>
      </c>
      <c r="J23" s="56" t="s">
        <v>365</v>
      </c>
      <c r="K23" s="62" t="s">
        <v>365</v>
      </c>
      <c r="L23" s="63" t="s">
        <v>365</v>
      </c>
      <c r="M23" s="55" t="s">
        <v>365</v>
      </c>
      <c r="N23" s="62" t="s">
        <v>365</v>
      </c>
      <c r="O23" s="60">
        <f>O29+O41+O74+O75+O82+O83</f>
        <v>778.825579626373</v>
      </c>
      <c r="P23" s="63">
        <f>P29+P41+P74+P75+P82+P83</f>
        <v>30116.468738966832</v>
      </c>
      <c r="Q23" s="62" t="s">
        <v>365</v>
      </c>
      <c r="R23" s="60">
        <f>R29+R41+R74+R75+R82+R83</f>
        <v>29337.643159340456</v>
      </c>
      <c r="S23" s="62" t="s">
        <v>365</v>
      </c>
      <c r="T23" s="60">
        <f aca="true" t="shared" si="9" ref="T23:AW23">T29+T41+T74+T75+T82+T83</f>
        <v>0</v>
      </c>
      <c r="U23" s="60">
        <f t="shared" si="9"/>
        <v>0</v>
      </c>
      <c r="V23" s="60">
        <f t="shared" si="9"/>
        <v>0</v>
      </c>
      <c r="W23" s="60">
        <f t="shared" si="9"/>
        <v>0</v>
      </c>
      <c r="X23" s="60">
        <f t="shared" si="9"/>
        <v>0</v>
      </c>
      <c r="Y23" s="60">
        <f t="shared" si="9"/>
        <v>0</v>
      </c>
      <c r="Z23" s="60">
        <f t="shared" si="9"/>
        <v>0</v>
      </c>
      <c r="AA23" s="60">
        <f t="shared" si="9"/>
        <v>0</v>
      </c>
      <c r="AB23" s="60">
        <f t="shared" si="9"/>
        <v>0</v>
      </c>
      <c r="AC23" s="60">
        <f t="shared" si="9"/>
        <v>0</v>
      </c>
      <c r="AD23" s="60">
        <f t="shared" si="9"/>
        <v>18427.410455665173</v>
      </c>
      <c r="AE23" s="60">
        <f t="shared" si="9"/>
        <v>0</v>
      </c>
      <c r="AF23" s="60">
        <f t="shared" si="9"/>
        <v>0</v>
      </c>
      <c r="AG23" s="60">
        <f t="shared" si="9"/>
        <v>448.4165974984629</v>
      </c>
      <c r="AH23" s="60">
        <f t="shared" si="9"/>
        <v>17978.99385816671</v>
      </c>
      <c r="AI23" s="60">
        <f t="shared" si="9"/>
        <v>10910.232703675287</v>
      </c>
      <c r="AJ23" s="60">
        <f t="shared" si="9"/>
        <v>0</v>
      </c>
      <c r="AK23" s="60">
        <f t="shared" si="9"/>
        <v>0</v>
      </c>
      <c r="AL23" s="60">
        <f t="shared" si="9"/>
        <v>0</v>
      </c>
      <c r="AM23" s="60">
        <f t="shared" si="9"/>
        <v>10910.232703675287</v>
      </c>
      <c r="AN23" s="60">
        <f t="shared" si="9"/>
        <v>0</v>
      </c>
      <c r="AO23" s="60">
        <f t="shared" si="9"/>
        <v>0</v>
      </c>
      <c r="AP23" s="60">
        <f t="shared" si="9"/>
        <v>0</v>
      </c>
      <c r="AQ23" s="60">
        <f t="shared" si="9"/>
        <v>0</v>
      </c>
      <c r="AR23" s="60">
        <f t="shared" si="9"/>
        <v>0</v>
      </c>
      <c r="AS23" s="60">
        <f t="shared" si="9"/>
        <v>29337.643159340463</v>
      </c>
      <c r="AT23" s="60">
        <f t="shared" si="9"/>
        <v>0</v>
      </c>
      <c r="AU23" s="60">
        <f t="shared" si="9"/>
        <v>0</v>
      </c>
      <c r="AV23" s="60">
        <f t="shared" si="9"/>
        <v>448.4165974984629</v>
      </c>
      <c r="AW23" s="60">
        <f t="shared" si="9"/>
        <v>28889.226561842</v>
      </c>
      <c r="AX23" s="62" t="s">
        <v>365</v>
      </c>
    </row>
    <row r="24" spans="1:50" s="8" customFormat="1" ht="21">
      <c r="A24" s="54" t="s">
        <v>313</v>
      </c>
      <c r="B24" s="54" t="s">
        <v>314</v>
      </c>
      <c r="C24" s="54" t="s">
        <v>364</v>
      </c>
      <c r="D24" s="54" t="s">
        <v>365</v>
      </c>
      <c r="E24" s="54" t="s">
        <v>365</v>
      </c>
      <c r="F24" s="54" t="s">
        <v>365</v>
      </c>
      <c r="G24" s="54" t="s">
        <v>365</v>
      </c>
      <c r="H24" s="54" t="s">
        <v>365</v>
      </c>
      <c r="I24" s="58">
        <f>I25+I26+I27+I28</f>
        <v>0</v>
      </c>
      <c r="J24" s="54" t="s">
        <v>365</v>
      </c>
      <c r="K24" s="54" t="s">
        <v>365</v>
      </c>
      <c r="L24" s="64" t="s">
        <v>365</v>
      </c>
      <c r="M24" s="54" t="s">
        <v>365</v>
      </c>
      <c r="N24" s="54" t="s">
        <v>365</v>
      </c>
      <c r="O24" s="58">
        <f>O25+O26+O27+O28</f>
        <v>0</v>
      </c>
      <c r="P24" s="58">
        <f>P25+P26+P27+P28</f>
        <v>0</v>
      </c>
      <c r="Q24" s="54" t="s">
        <v>365</v>
      </c>
      <c r="R24" s="58">
        <f>R25+R26+R27+R28</f>
        <v>0</v>
      </c>
      <c r="S24" s="54" t="s">
        <v>365</v>
      </c>
      <c r="T24" s="58">
        <f aca="true" t="shared" si="10" ref="T24:AF24">T25+T26+T27+T28</f>
        <v>0</v>
      </c>
      <c r="U24" s="58">
        <f t="shared" si="10"/>
        <v>0</v>
      </c>
      <c r="V24" s="58">
        <f t="shared" si="10"/>
        <v>0</v>
      </c>
      <c r="W24" s="58">
        <f t="shared" si="10"/>
        <v>0</v>
      </c>
      <c r="X24" s="58">
        <f t="shared" si="10"/>
        <v>0</v>
      </c>
      <c r="Y24" s="58">
        <f t="shared" si="10"/>
        <v>0</v>
      </c>
      <c r="Z24" s="58">
        <f t="shared" si="10"/>
        <v>0</v>
      </c>
      <c r="AA24" s="58">
        <f t="shared" si="10"/>
        <v>0</v>
      </c>
      <c r="AB24" s="58">
        <f t="shared" si="10"/>
        <v>0</v>
      </c>
      <c r="AC24" s="58">
        <f t="shared" si="10"/>
        <v>0</v>
      </c>
      <c r="AD24" s="58">
        <f t="shared" si="10"/>
        <v>0</v>
      </c>
      <c r="AE24" s="58">
        <f t="shared" si="10"/>
        <v>0</v>
      </c>
      <c r="AF24" s="58">
        <f t="shared" si="10"/>
        <v>0</v>
      </c>
      <c r="AG24" s="58">
        <f aca="true" t="shared" si="11" ref="AG24:AW24">AG25+AG26+AG27+AG28</f>
        <v>0</v>
      </c>
      <c r="AH24" s="58">
        <f t="shared" si="11"/>
        <v>0</v>
      </c>
      <c r="AI24" s="58">
        <f t="shared" si="11"/>
        <v>0</v>
      </c>
      <c r="AJ24" s="58">
        <f t="shared" si="11"/>
        <v>0</v>
      </c>
      <c r="AK24" s="58">
        <f t="shared" si="11"/>
        <v>0</v>
      </c>
      <c r="AL24" s="58">
        <f t="shared" si="11"/>
        <v>0</v>
      </c>
      <c r="AM24" s="58">
        <f t="shared" si="11"/>
        <v>0</v>
      </c>
      <c r="AN24" s="58">
        <f t="shared" si="11"/>
        <v>0</v>
      </c>
      <c r="AO24" s="58">
        <f t="shared" si="11"/>
        <v>0</v>
      </c>
      <c r="AP24" s="58">
        <f t="shared" si="11"/>
        <v>0</v>
      </c>
      <c r="AQ24" s="58">
        <f t="shared" si="11"/>
        <v>0</v>
      </c>
      <c r="AR24" s="58">
        <f t="shared" si="11"/>
        <v>0</v>
      </c>
      <c r="AS24" s="58">
        <f t="shared" si="11"/>
        <v>0</v>
      </c>
      <c r="AT24" s="58">
        <f t="shared" si="11"/>
        <v>0</v>
      </c>
      <c r="AU24" s="58">
        <f t="shared" si="11"/>
        <v>0</v>
      </c>
      <c r="AV24" s="58">
        <f t="shared" si="11"/>
        <v>0</v>
      </c>
      <c r="AW24" s="58">
        <f t="shared" si="11"/>
        <v>0</v>
      </c>
      <c r="AX24" s="54" t="s">
        <v>365</v>
      </c>
    </row>
    <row r="25" spans="1:50" s="8" customFormat="1" ht="42">
      <c r="A25" s="54" t="s">
        <v>315</v>
      </c>
      <c r="B25" s="54" t="s">
        <v>316</v>
      </c>
      <c r="C25" s="54" t="s">
        <v>364</v>
      </c>
      <c r="D25" s="54" t="s">
        <v>365</v>
      </c>
      <c r="E25" s="54" t="s">
        <v>365</v>
      </c>
      <c r="F25" s="54" t="s">
        <v>365</v>
      </c>
      <c r="G25" s="54" t="s">
        <v>365</v>
      </c>
      <c r="H25" s="54" t="s">
        <v>365</v>
      </c>
      <c r="I25" s="64">
        <v>0</v>
      </c>
      <c r="J25" s="54" t="s">
        <v>365</v>
      </c>
      <c r="K25" s="54" t="s">
        <v>365</v>
      </c>
      <c r="L25" s="64" t="s">
        <v>365</v>
      </c>
      <c r="M25" s="54" t="s">
        <v>365</v>
      </c>
      <c r="N25" s="54" t="s">
        <v>365</v>
      </c>
      <c r="O25" s="58">
        <v>0</v>
      </c>
      <c r="P25" s="64">
        <v>0</v>
      </c>
      <c r="Q25" s="54" t="s">
        <v>365</v>
      </c>
      <c r="R25" s="58">
        <v>0</v>
      </c>
      <c r="S25" s="54" t="s">
        <v>365</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c r="AT25" s="58">
        <v>0</v>
      </c>
      <c r="AU25" s="58">
        <v>0</v>
      </c>
      <c r="AV25" s="58">
        <v>0</v>
      </c>
      <c r="AW25" s="58">
        <v>0</v>
      </c>
      <c r="AX25" s="54" t="s">
        <v>365</v>
      </c>
    </row>
    <row r="26" spans="1:50" s="8" customFormat="1" ht="31.5">
      <c r="A26" s="54" t="s">
        <v>317</v>
      </c>
      <c r="B26" s="54" t="s">
        <v>318</v>
      </c>
      <c r="C26" s="54" t="s">
        <v>364</v>
      </c>
      <c r="D26" s="54" t="s">
        <v>365</v>
      </c>
      <c r="E26" s="54" t="s">
        <v>365</v>
      </c>
      <c r="F26" s="54" t="s">
        <v>365</v>
      </c>
      <c r="G26" s="54" t="s">
        <v>365</v>
      </c>
      <c r="H26" s="54" t="s">
        <v>365</v>
      </c>
      <c r="I26" s="64">
        <v>0</v>
      </c>
      <c r="J26" s="54" t="s">
        <v>365</v>
      </c>
      <c r="K26" s="54" t="s">
        <v>365</v>
      </c>
      <c r="L26" s="64" t="s">
        <v>365</v>
      </c>
      <c r="M26" s="54" t="s">
        <v>365</v>
      </c>
      <c r="N26" s="54" t="s">
        <v>365</v>
      </c>
      <c r="O26" s="58">
        <v>0</v>
      </c>
      <c r="P26" s="64">
        <v>0</v>
      </c>
      <c r="Q26" s="54" t="s">
        <v>365</v>
      </c>
      <c r="R26" s="58">
        <v>0</v>
      </c>
      <c r="S26" s="54" t="s">
        <v>365</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c r="AT26" s="58">
        <v>0</v>
      </c>
      <c r="AU26" s="58">
        <v>0</v>
      </c>
      <c r="AV26" s="58">
        <v>0</v>
      </c>
      <c r="AW26" s="58">
        <v>0</v>
      </c>
      <c r="AX26" s="54" t="s">
        <v>365</v>
      </c>
    </row>
    <row r="27" spans="1:50" s="8" customFormat="1" ht="31.5">
      <c r="A27" s="54" t="s">
        <v>319</v>
      </c>
      <c r="B27" s="54" t="s">
        <v>320</v>
      </c>
      <c r="C27" s="54" t="s">
        <v>364</v>
      </c>
      <c r="D27" s="54" t="s">
        <v>365</v>
      </c>
      <c r="E27" s="54" t="s">
        <v>365</v>
      </c>
      <c r="F27" s="54" t="s">
        <v>365</v>
      </c>
      <c r="G27" s="54" t="s">
        <v>365</v>
      </c>
      <c r="H27" s="54" t="s">
        <v>365</v>
      </c>
      <c r="I27" s="64">
        <v>0</v>
      </c>
      <c r="J27" s="54" t="s">
        <v>365</v>
      </c>
      <c r="K27" s="54" t="s">
        <v>365</v>
      </c>
      <c r="L27" s="64" t="s">
        <v>365</v>
      </c>
      <c r="M27" s="54" t="s">
        <v>365</v>
      </c>
      <c r="N27" s="54" t="s">
        <v>365</v>
      </c>
      <c r="O27" s="58">
        <v>0</v>
      </c>
      <c r="P27" s="64">
        <v>0</v>
      </c>
      <c r="Q27" s="54" t="s">
        <v>365</v>
      </c>
      <c r="R27" s="58">
        <v>0</v>
      </c>
      <c r="S27" s="54" t="s">
        <v>365</v>
      </c>
      <c r="T27" s="58">
        <v>0</v>
      </c>
      <c r="U27" s="58">
        <v>0</v>
      </c>
      <c r="V27" s="58">
        <v>0</v>
      </c>
      <c r="W27" s="58">
        <v>0</v>
      </c>
      <c r="X27" s="58">
        <v>0</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c r="AQ27" s="58">
        <v>0</v>
      </c>
      <c r="AR27" s="58">
        <v>0</v>
      </c>
      <c r="AS27" s="58">
        <v>0</v>
      </c>
      <c r="AT27" s="58">
        <v>0</v>
      </c>
      <c r="AU27" s="58">
        <v>0</v>
      </c>
      <c r="AV27" s="58">
        <v>0</v>
      </c>
      <c r="AW27" s="58">
        <v>0</v>
      </c>
      <c r="AX27" s="54" t="s">
        <v>365</v>
      </c>
    </row>
    <row r="28" spans="1:50" s="8" customFormat="1" ht="21">
      <c r="A28" s="54" t="s">
        <v>321</v>
      </c>
      <c r="B28" s="54" t="s">
        <v>322</v>
      </c>
      <c r="C28" s="54" t="s">
        <v>364</v>
      </c>
      <c r="D28" s="54" t="s">
        <v>365</v>
      </c>
      <c r="E28" s="54" t="s">
        <v>365</v>
      </c>
      <c r="F28" s="54" t="s">
        <v>365</v>
      </c>
      <c r="G28" s="54" t="s">
        <v>365</v>
      </c>
      <c r="H28" s="54" t="s">
        <v>365</v>
      </c>
      <c r="I28" s="64">
        <v>0</v>
      </c>
      <c r="J28" s="54" t="s">
        <v>365</v>
      </c>
      <c r="K28" s="54" t="s">
        <v>365</v>
      </c>
      <c r="L28" s="64" t="s">
        <v>365</v>
      </c>
      <c r="M28" s="54" t="s">
        <v>365</v>
      </c>
      <c r="N28" s="54" t="s">
        <v>365</v>
      </c>
      <c r="O28" s="58">
        <v>0</v>
      </c>
      <c r="P28" s="64">
        <v>0</v>
      </c>
      <c r="Q28" s="54" t="s">
        <v>365</v>
      </c>
      <c r="R28" s="58">
        <v>0</v>
      </c>
      <c r="S28" s="54" t="s">
        <v>365</v>
      </c>
      <c r="T28" s="58">
        <v>0</v>
      </c>
      <c r="U28" s="58">
        <v>0</v>
      </c>
      <c r="V28" s="58">
        <v>0</v>
      </c>
      <c r="W28" s="58">
        <v>0</v>
      </c>
      <c r="X28" s="58">
        <v>0</v>
      </c>
      <c r="Y28" s="58">
        <v>0</v>
      </c>
      <c r="Z28" s="58">
        <v>0</v>
      </c>
      <c r="AA28" s="58">
        <v>0</v>
      </c>
      <c r="AB28" s="58">
        <v>0</v>
      </c>
      <c r="AC28" s="58">
        <v>0</v>
      </c>
      <c r="AD28" s="58">
        <v>0</v>
      </c>
      <c r="AE28" s="58">
        <v>0</v>
      </c>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4" t="s">
        <v>365</v>
      </c>
    </row>
    <row r="29" spans="1:50" s="8" customFormat="1" ht="31.5">
      <c r="A29" s="54" t="s">
        <v>323</v>
      </c>
      <c r="B29" s="54" t="s">
        <v>324</v>
      </c>
      <c r="C29" s="54" t="s">
        <v>364</v>
      </c>
      <c r="D29" s="54" t="s">
        <v>365</v>
      </c>
      <c r="E29" s="54" t="s">
        <v>365</v>
      </c>
      <c r="F29" s="54" t="s">
        <v>365</v>
      </c>
      <c r="G29" s="54" t="s">
        <v>365</v>
      </c>
      <c r="H29" s="54" t="s">
        <v>365</v>
      </c>
      <c r="I29" s="64">
        <f>I30+I31+I34+I35</f>
        <v>50.92106983237288</v>
      </c>
      <c r="J29" s="54" t="s">
        <v>365</v>
      </c>
      <c r="K29" s="54" t="s">
        <v>365</v>
      </c>
      <c r="L29" s="64" t="s">
        <v>365</v>
      </c>
      <c r="M29" s="54" t="s">
        <v>365</v>
      </c>
      <c r="N29" s="54" t="s">
        <v>365</v>
      </c>
      <c r="O29" s="58">
        <f>O30+O31+O34+O35</f>
        <v>3.61309601237288</v>
      </c>
      <c r="P29" s="64">
        <f>P30+P31+P34+P35</f>
        <v>50.92106983237288</v>
      </c>
      <c r="Q29" s="54" t="s">
        <v>365</v>
      </c>
      <c r="R29" s="58">
        <f>R30+R31+R34+R35</f>
        <v>47.30797382</v>
      </c>
      <c r="S29" s="54" t="s">
        <v>365</v>
      </c>
      <c r="T29" s="58">
        <f aca="true" t="shared" si="12" ref="T29:AW29">T30+T31+T34+T35</f>
        <v>0</v>
      </c>
      <c r="U29" s="58">
        <f t="shared" si="12"/>
        <v>0</v>
      </c>
      <c r="V29" s="58">
        <f t="shared" si="12"/>
        <v>0</v>
      </c>
      <c r="W29" s="58">
        <f t="shared" si="12"/>
        <v>0</v>
      </c>
      <c r="X29" s="58">
        <f t="shared" si="12"/>
        <v>0</v>
      </c>
      <c r="Y29" s="58">
        <f t="shared" si="12"/>
        <v>0</v>
      </c>
      <c r="Z29" s="58">
        <f t="shared" si="12"/>
        <v>0</v>
      </c>
      <c r="AA29" s="58">
        <f t="shared" si="12"/>
        <v>0</v>
      </c>
      <c r="AB29" s="58">
        <f t="shared" si="12"/>
        <v>0</v>
      </c>
      <c r="AC29" s="58">
        <f t="shared" si="12"/>
        <v>0</v>
      </c>
      <c r="AD29" s="58">
        <f t="shared" si="12"/>
        <v>47.30797382</v>
      </c>
      <c r="AE29" s="58">
        <f t="shared" si="12"/>
        <v>0</v>
      </c>
      <c r="AF29" s="58">
        <f t="shared" si="12"/>
        <v>0</v>
      </c>
      <c r="AG29" s="58">
        <f t="shared" si="12"/>
        <v>47.30797382</v>
      </c>
      <c r="AH29" s="58">
        <f t="shared" si="12"/>
        <v>0</v>
      </c>
      <c r="AI29" s="58">
        <f t="shared" si="12"/>
        <v>0</v>
      </c>
      <c r="AJ29" s="58">
        <f t="shared" si="12"/>
        <v>0</v>
      </c>
      <c r="AK29" s="58">
        <f t="shared" si="12"/>
        <v>0</v>
      </c>
      <c r="AL29" s="58">
        <f t="shared" si="12"/>
        <v>0</v>
      </c>
      <c r="AM29" s="58">
        <f t="shared" si="12"/>
        <v>0</v>
      </c>
      <c r="AN29" s="58">
        <f t="shared" si="12"/>
        <v>0</v>
      </c>
      <c r="AO29" s="58">
        <f t="shared" si="12"/>
        <v>0</v>
      </c>
      <c r="AP29" s="58">
        <f t="shared" si="12"/>
        <v>0</v>
      </c>
      <c r="AQ29" s="58">
        <f t="shared" si="12"/>
        <v>0</v>
      </c>
      <c r="AR29" s="58">
        <f t="shared" si="12"/>
        <v>0</v>
      </c>
      <c r="AS29" s="58">
        <f t="shared" si="12"/>
        <v>47.30797382</v>
      </c>
      <c r="AT29" s="58">
        <f t="shared" si="12"/>
        <v>0</v>
      </c>
      <c r="AU29" s="58">
        <f t="shared" si="12"/>
        <v>0</v>
      </c>
      <c r="AV29" s="58">
        <f t="shared" si="12"/>
        <v>47.30797382</v>
      </c>
      <c r="AW29" s="58">
        <f t="shared" si="12"/>
        <v>0</v>
      </c>
      <c r="AX29" s="54" t="s">
        <v>365</v>
      </c>
    </row>
    <row r="30" spans="1:50" s="8" customFormat="1" ht="21">
      <c r="A30" s="54" t="s">
        <v>325</v>
      </c>
      <c r="B30" s="54" t="s">
        <v>326</v>
      </c>
      <c r="C30" s="54" t="s">
        <v>364</v>
      </c>
      <c r="D30" s="54" t="s">
        <v>365</v>
      </c>
      <c r="E30" s="54" t="s">
        <v>365</v>
      </c>
      <c r="F30" s="54" t="s">
        <v>365</v>
      </c>
      <c r="G30" s="54" t="s">
        <v>365</v>
      </c>
      <c r="H30" s="54" t="s">
        <v>365</v>
      </c>
      <c r="I30" s="64">
        <v>0</v>
      </c>
      <c r="J30" s="54" t="s">
        <v>365</v>
      </c>
      <c r="K30" s="54" t="s">
        <v>365</v>
      </c>
      <c r="L30" s="64" t="s">
        <v>365</v>
      </c>
      <c r="M30" s="54" t="s">
        <v>365</v>
      </c>
      <c r="N30" s="54" t="s">
        <v>365</v>
      </c>
      <c r="O30" s="58">
        <v>0</v>
      </c>
      <c r="P30" s="64">
        <v>0</v>
      </c>
      <c r="Q30" s="54" t="s">
        <v>365</v>
      </c>
      <c r="R30" s="58">
        <v>0</v>
      </c>
      <c r="S30" s="54" t="s">
        <v>365</v>
      </c>
      <c r="T30" s="58">
        <v>0</v>
      </c>
      <c r="U30" s="58">
        <v>0</v>
      </c>
      <c r="V30" s="58">
        <v>0</v>
      </c>
      <c r="W30" s="58">
        <v>0</v>
      </c>
      <c r="X30" s="58">
        <v>0</v>
      </c>
      <c r="Y30" s="58">
        <v>0</v>
      </c>
      <c r="Z30" s="58">
        <v>0</v>
      </c>
      <c r="AA30" s="58">
        <v>0</v>
      </c>
      <c r="AB30" s="58">
        <v>0</v>
      </c>
      <c r="AC30" s="58">
        <v>0</v>
      </c>
      <c r="AD30" s="58">
        <v>0</v>
      </c>
      <c r="AE30" s="58">
        <v>0</v>
      </c>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4" t="s">
        <v>365</v>
      </c>
    </row>
    <row r="31" spans="1:50" s="8" customFormat="1" ht="11.25" customHeight="1">
      <c r="A31" s="54" t="s">
        <v>327</v>
      </c>
      <c r="B31" s="54" t="s">
        <v>328</v>
      </c>
      <c r="C31" s="54" t="s">
        <v>364</v>
      </c>
      <c r="D31" s="54" t="s">
        <v>365</v>
      </c>
      <c r="E31" s="54" t="s">
        <v>365</v>
      </c>
      <c r="F31" s="54" t="s">
        <v>365</v>
      </c>
      <c r="G31" s="54" t="s">
        <v>365</v>
      </c>
      <c r="H31" s="54" t="s">
        <v>365</v>
      </c>
      <c r="I31" s="58">
        <f>SUM(I32:I33)</f>
        <v>18.76054</v>
      </c>
      <c r="J31" s="58" t="s">
        <v>365</v>
      </c>
      <c r="K31" s="54" t="s">
        <v>365</v>
      </c>
      <c r="L31" s="58" t="s">
        <v>365</v>
      </c>
      <c r="M31" s="58">
        <f>SUM(M32:M33)</f>
        <v>0</v>
      </c>
      <c r="N31" s="54" t="s">
        <v>365</v>
      </c>
      <c r="O31" s="58">
        <f>SUM(O32:O33)</f>
        <v>0</v>
      </c>
      <c r="P31" s="58">
        <f>SUM(P32:P33)</f>
        <v>18.76054</v>
      </c>
      <c r="Q31" s="54" t="s">
        <v>365</v>
      </c>
      <c r="R31" s="58">
        <f>SUM(R32:R33)</f>
        <v>18.76054</v>
      </c>
      <c r="S31" s="54" t="s">
        <v>365</v>
      </c>
      <c r="T31" s="58">
        <f aca="true" t="shared" si="13" ref="T31:AW31">SUM(T32:T33)</f>
        <v>0</v>
      </c>
      <c r="U31" s="58">
        <f t="shared" si="13"/>
        <v>0</v>
      </c>
      <c r="V31" s="58">
        <f t="shared" si="13"/>
        <v>0</v>
      </c>
      <c r="W31" s="58">
        <f t="shared" si="13"/>
        <v>0</v>
      </c>
      <c r="X31" s="58">
        <f t="shared" si="13"/>
        <v>0</v>
      </c>
      <c r="Y31" s="58">
        <f t="shared" si="13"/>
        <v>0</v>
      </c>
      <c r="Z31" s="58">
        <f t="shared" si="13"/>
        <v>0</v>
      </c>
      <c r="AA31" s="58">
        <f t="shared" si="13"/>
        <v>0</v>
      </c>
      <c r="AB31" s="58">
        <f t="shared" si="13"/>
        <v>0</v>
      </c>
      <c r="AC31" s="58">
        <f t="shared" si="13"/>
        <v>0</v>
      </c>
      <c r="AD31" s="58">
        <f t="shared" si="13"/>
        <v>18.76054</v>
      </c>
      <c r="AE31" s="58">
        <f t="shared" si="13"/>
        <v>0</v>
      </c>
      <c r="AF31" s="58">
        <f t="shared" si="13"/>
        <v>0</v>
      </c>
      <c r="AG31" s="58">
        <f t="shared" si="13"/>
        <v>18.76054</v>
      </c>
      <c r="AH31" s="58">
        <f t="shared" si="13"/>
        <v>0</v>
      </c>
      <c r="AI31" s="58">
        <f t="shared" si="13"/>
        <v>0</v>
      </c>
      <c r="AJ31" s="58">
        <f t="shared" si="13"/>
        <v>0</v>
      </c>
      <c r="AK31" s="58">
        <f t="shared" si="13"/>
        <v>0</v>
      </c>
      <c r="AL31" s="58">
        <f t="shared" si="13"/>
        <v>0</v>
      </c>
      <c r="AM31" s="58">
        <f t="shared" si="13"/>
        <v>0</v>
      </c>
      <c r="AN31" s="58">
        <f t="shared" si="13"/>
        <v>0</v>
      </c>
      <c r="AO31" s="58">
        <f t="shared" si="13"/>
        <v>0</v>
      </c>
      <c r="AP31" s="58">
        <f t="shared" si="13"/>
        <v>0</v>
      </c>
      <c r="AQ31" s="58">
        <f t="shared" si="13"/>
        <v>0</v>
      </c>
      <c r="AR31" s="58">
        <f t="shared" si="13"/>
        <v>0</v>
      </c>
      <c r="AS31" s="58">
        <f t="shared" si="13"/>
        <v>18.76054</v>
      </c>
      <c r="AT31" s="58">
        <f t="shared" si="13"/>
        <v>0</v>
      </c>
      <c r="AU31" s="58">
        <f t="shared" si="13"/>
        <v>0</v>
      </c>
      <c r="AV31" s="58">
        <f t="shared" si="13"/>
        <v>18.76054</v>
      </c>
      <c r="AW31" s="58">
        <f t="shared" si="13"/>
        <v>0</v>
      </c>
      <c r="AX31" s="54" t="s">
        <v>365</v>
      </c>
    </row>
    <row r="32" spans="1:50" s="69" customFormat="1" ht="37.5" customHeight="1">
      <c r="A32" s="113" t="s">
        <v>327</v>
      </c>
      <c r="B32" s="113" t="s">
        <v>484</v>
      </c>
      <c r="C32" s="113" t="s">
        <v>377</v>
      </c>
      <c r="D32" s="114" t="s">
        <v>366</v>
      </c>
      <c r="E32" s="114" t="s">
        <v>375</v>
      </c>
      <c r="F32" s="114" t="s">
        <v>375</v>
      </c>
      <c r="G32" s="114" t="s">
        <v>365</v>
      </c>
      <c r="H32" s="113" t="s">
        <v>365</v>
      </c>
      <c r="I32" s="115">
        <v>8.51332</v>
      </c>
      <c r="J32" s="113" t="s">
        <v>365</v>
      </c>
      <c r="K32" s="113" t="s">
        <v>365</v>
      </c>
      <c r="L32" s="113" t="s">
        <v>365</v>
      </c>
      <c r="M32" s="113" t="s">
        <v>365</v>
      </c>
      <c r="N32" s="113" t="s">
        <v>365</v>
      </c>
      <c r="O32" s="116">
        <v>0</v>
      </c>
      <c r="P32" s="115">
        <f>I32</f>
        <v>8.51332</v>
      </c>
      <c r="Q32" s="117" t="s">
        <v>365</v>
      </c>
      <c r="R32" s="117">
        <f>P32-O32</f>
        <v>8.51332</v>
      </c>
      <c r="S32" s="115" t="s">
        <v>365</v>
      </c>
      <c r="T32" s="117">
        <f>U32+V32+W32+X32</f>
        <v>0</v>
      </c>
      <c r="U32" s="115">
        <v>0</v>
      </c>
      <c r="V32" s="115">
        <v>0</v>
      </c>
      <c r="W32" s="117">
        <v>0</v>
      </c>
      <c r="X32" s="117">
        <v>0</v>
      </c>
      <c r="Y32" s="116">
        <f>Z32+AA32+AB32+AC32</f>
        <v>0</v>
      </c>
      <c r="Z32" s="116">
        <v>0</v>
      </c>
      <c r="AA32" s="116">
        <v>0</v>
      </c>
      <c r="AB32" s="116">
        <v>0</v>
      </c>
      <c r="AC32" s="116">
        <v>0</v>
      </c>
      <c r="AD32" s="117">
        <f>AE32+AF32+AG32+AH32</f>
        <v>8.51332</v>
      </c>
      <c r="AE32" s="115">
        <v>0</v>
      </c>
      <c r="AF32" s="115">
        <v>0</v>
      </c>
      <c r="AG32" s="117">
        <v>8.51332</v>
      </c>
      <c r="AH32" s="117">
        <v>0</v>
      </c>
      <c r="AI32" s="116">
        <f>AJ32+AK32+AL32+AM32</f>
        <v>0</v>
      </c>
      <c r="AJ32" s="115">
        <v>0</v>
      </c>
      <c r="AK32" s="115">
        <v>0</v>
      </c>
      <c r="AL32" s="116">
        <v>0</v>
      </c>
      <c r="AM32" s="117">
        <v>0</v>
      </c>
      <c r="AN32" s="117">
        <f>AO32+AP32+AQ32+AR32</f>
        <v>0</v>
      </c>
      <c r="AO32" s="117">
        <v>0</v>
      </c>
      <c r="AP32" s="117">
        <v>0</v>
      </c>
      <c r="AQ32" s="117">
        <v>0</v>
      </c>
      <c r="AR32" s="117">
        <v>0</v>
      </c>
      <c r="AS32" s="115">
        <f>AN32+AD32+AI32</f>
        <v>8.51332</v>
      </c>
      <c r="AT32" s="116">
        <f>AE32+AJ32+AO32</f>
        <v>0</v>
      </c>
      <c r="AU32" s="116">
        <f>AF32+AK32+AP32</f>
        <v>0</v>
      </c>
      <c r="AV32" s="116">
        <f>AQ32+AG32+AL32</f>
        <v>8.51332</v>
      </c>
      <c r="AW32" s="115">
        <f>AR32+AH32+AM32</f>
        <v>0</v>
      </c>
      <c r="AX32" s="113" t="s">
        <v>365</v>
      </c>
    </row>
    <row r="33" spans="1:50" s="69" customFormat="1" ht="39" customHeight="1">
      <c r="A33" s="113" t="s">
        <v>327</v>
      </c>
      <c r="B33" s="113" t="s">
        <v>486</v>
      </c>
      <c r="C33" s="113" t="s">
        <v>378</v>
      </c>
      <c r="D33" s="114" t="s">
        <v>366</v>
      </c>
      <c r="E33" s="114" t="s">
        <v>375</v>
      </c>
      <c r="F33" s="114" t="s">
        <v>375</v>
      </c>
      <c r="G33" s="114" t="s">
        <v>365</v>
      </c>
      <c r="H33" s="113" t="s">
        <v>365</v>
      </c>
      <c r="I33" s="115">
        <v>10.24722</v>
      </c>
      <c r="J33" s="113" t="s">
        <v>365</v>
      </c>
      <c r="K33" s="113" t="s">
        <v>365</v>
      </c>
      <c r="L33" s="113" t="s">
        <v>365</v>
      </c>
      <c r="M33" s="113" t="s">
        <v>365</v>
      </c>
      <c r="N33" s="113" t="s">
        <v>365</v>
      </c>
      <c r="O33" s="116">
        <v>0</v>
      </c>
      <c r="P33" s="115">
        <f>I33</f>
        <v>10.24722</v>
      </c>
      <c r="Q33" s="117" t="s">
        <v>365</v>
      </c>
      <c r="R33" s="117">
        <f>P33-O33</f>
        <v>10.24722</v>
      </c>
      <c r="S33" s="115" t="s">
        <v>365</v>
      </c>
      <c r="T33" s="117">
        <f>U33+V33+W33+X33</f>
        <v>0</v>
      </c>
      <c r="U33" s="115">
        <v>0</v>
      </c>
      <c r="V33" s="115">
        <v>0</v>
      </c>
      <c r="W33" s="117">
        <v>0</v>
      </c>
      <c r="X33" s="117">
        <v>0</v>
      </c>
      <c r="Y33" s="116">
        <f>Z33+AA33+AB33+AC33</f>
        <v>0</v>
      </c>
      <c r="Z33" s="116">
        <v>0</v>
      </c>
      <c r="AA33" s="116">
        <v>0</v>
      </c>
      <c r="AB33" s="116">
        <v>0</v>
      </c>
      <c r="AC33" s="116">
        <v>0</v>
      </c>
      <c r="AD33" s="117">
        <f>AE33+AF33+AG33+AH33</f>
        <v>10.24722</v>
      </c>
      <c r="AE33" s="115">
        <v>0</v>
      </c>
      <c r="AF33" s="115">
        <v>0</v>
      </c>
      <c r="AG33" s="117">
        <v>10.24722</v>
      </c>
      <c r="AH33" s="117">
        <v>0</v>
      </c>
      <c r="AI33" s="116">
        <f>AJ33+AK33+AL33+AM33</f>
        <v>0</v>
      </c>
      <c r="AJ33" s="115">
        <v>0</v>
      </c>
      <c r="AK33" s="115">
        <v>0</v>
      </c>
      <c r="AL33" s="116">
        <v>0</v>
      </c>
      <c r="AM33" s="117">
        <v>0</v>
      </c>
      <c r="AN33" s="117">
        <f>AO33+AP33+AQ33+AR33</f>
        <v>0</v>
      </c>
      <c r="AO33" s="117">
        <v>0</v>
      </c>
      <c r="AP33" s="117">
        <v>0</v>
      </c>
      <c r="AQ33" s="117">
        <v>0</v>
      </c>
      <c r="AR33" s="117">
        <v>0</v>
      </c>
      <c r="AS33" s="115">
        <f>AN33+AD33+AI33</f>
        <v>10.24722</v>
      </c>
      <c r="AT33" s="116">
        <f>AE33+AJ33+AO33</f>
        <v>0</v>
      </c>
      <c r="AU33" s="116">
        <f>AF33+AK33+AP33</f>
        <v>0</v>
      </c>
      <c r="AV33" s="116">
        <f>AQ33+AG33+AL33</f>
        <v>10.24722</v>
      </c>
      <c r="AW33" s="115">
        <f>AR33+AH33+AM33</f>
        <v>0</v>
      </c>
      <c r="AX33" s="113" t="s">
        <v>365</v>
      </c>
    </row>
    <row r="34" spans="1:50" s="8" customFormat="1" ht="14.25" customHeight="1">
      <c r="A34" s="54" t="s">
        <v>329</v>
      </c>
      <c r="B34" s="54" t="s">
        <v>330</v>
      </c>
      <c r="C34" s="54" t="s">
        <v>364</v>
      </c>
      <c r="D34" s="54" t="s">
        <v>365</v>
      </c>
      <c r="E34" s="54" t="s">
        <v>365</v>
      </c>
      <c r="F34" s="54" t="s">
        <v>365</v>
      </c>
      <c r="G34" s="54" t="s">
        <v>365</v>
      </c>
      <c r="H34" s="58" t="s">
        <v>365</v>
      </c>
      <c r="I34" s="64">
        <v>0</v>
      </c>
      <c r="J34" s="54" t="s">
        <v>365</v>
      </c>
      <c r="K34" s="64" t="s">
        <v>365</v>
      </c>
      <c r="L34" s="64" t="s">
        <v>365</v>
      </c>
      <c r="M34" s="54" t="s">
        <v>365</v>
      </c>
      <c r="N34" s="64">
        <v>0</v>
      </c>
      <c r="O34" s="58">
        <v>0</v>
      </c>
      <c r="P34" s="64">
        <v>0</v>
      </c>
      <c r="Q34" s="64">
        <v>0</v>
      </c>
      <c r="R34" s="58">
        <v>0</v>
      </c>
      <c r="S34" s="58">
        <v>0</v>
      </c>
      <c r="T34" s="58">
        <v>0</v>
      </c>
      <c r="U34" s="58">
        <v>0</v>
      </c>
      <c r="V34" s="58">
        <v>0</v>
      </c>
      <c r="W34" s="58">
        <v>0</v>
      </c>
      <c r="X34" s="58">
        <v>0</v>
      </c>
      <c r="Y34" s="58">
        <v>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c r="AQ34" s="58">
        <v>0</v>
      </c>
      <c r="AR34" s="58">
        <v>0</v>
      </c>
      <c r="AS34" s="58">
        <v>0</v>
      </c>
      <c r="AT34" s="58">
        <v>0</v>
      </c>
      <c r="AU34" s="58">
        <v>0</v>
      </c>
      <c r="AV34" s="58">
        <v>0</v>
      </c>
      <c r="AW34" s="58">
        <v>0</v>
      </c>
      <c r="AX34" s="58" t="s">
        <v>365</v>
      </c>
    </row>
    <row r="35" spans="1:50" s="8" customFormat="1" ht="21">
      <c r="A35" s="54" t="s">
        <v>331</v>
      </c>
      <c r="B35" s="54" t="s">
        <v>332</v>
      </c>
      <c r="C35" s="54" t="s">
        <v>364</v>
      </c>
      <c r="D35" s="54" t="s">
        <v>365</v>
      </c>
      <c r="E35" s="54" t="s">
        <v>365</v>
      </c>
      <c r="F35" s="54" t="s">
        <v>365</v>
      </c>
      <c r="G35" s="54" t="s">
        <v>365</v>
      </c>
      <c r="H35" s="58" t="s">
        <v>365</v>
      </c>
      <c r="I35" s="58">
        <f>SUM(I37:I40)</f>
        <v>32.16052983237288</v>
      </c>
      <c r="J35" s="58" t="s">
        <v>365</v>
      </c>
      <c r="K35" s="58" t="s">
        <v>365</v>
      </c>
      <c r="L35" s="58" t="s">
        <v>365</v>
      </c>
      <c r="M35" s="58">
        <f aca="true" t="shared" si="14" ref="M35:AC35">SUM(M37:M40)</f>
        <v>0</v>
      </c>
      <c r="N35" s="58">
        <f>SUM(N37:N40)</f>
        <v>0</v>
      </c>
      <c r="O35" s="58">
        <f t="shared" si="14"/>
        <v>3.61309601237288</v>
      </c>
      <c r="P35" s="58">
        <f>SUM(P37:P40)</f>
        <v>32.16052983237288</v>
      </c>
      <c r="Q35" s="58">
        <f t="shared" si="14"/>
        <v>0</v>
      </c>
      <c r="R35" s="58">
        <f t="shared" si="14"/>
        <v>28.54743382</v>
      </c>
      <c r="S35" s="58">
        <f t="shared" si="14"/>
        <v>0</v>
      </c>
      <c r="T35" s="58">
        <f t="shared" si="14"/>
        <v>0</v>
      </c>
      <c r="U35" s="58">
        <f t="shared" si="14"/>
        <v>0</v>
      </c>
      <c r="V35" s="58">
        <f t="shared" si="14"/>
        <v>0</v>
      </c>
      <c r="W35" s="58">
        <f t="shared" si="14"/>
        <v>0</v>
      </c>
      <c r="X35" s="58">
        <f t="shared" si="14"/>
        <v>0</v>
      </c>
      <c r="Y35" s="58">
        <f t="shared" si="14"/>
        <v>0</v>
      </c>
      <c r="Z35" s="58">
        <f t="shared" si="14"/>
        <v>0</v>
      </c>
      <c r="AA35" s="58">
        <f t="shared" si="14"/>
        <v>0</v>
      </c>
      <c r="AB35" s="58">
        <f t="shared" si="14"/>
        <v>0</v>
      </c>
      <c r="AC35" s="58">
        <f t="shared" si="14"/>
        <v>0</v>
      </c>
      <c r="AD35" s="58">
        <f>SUM(AD37:AD40)</f>
        <v>28.54743382</v>
      </c>
      <c r="AE35" s="58">
        <f>SUM(AE37:AE40)</f>
        <v>0</v>
      </c>
      <c r="AF35" s="58">
        <f>SUM(AF37:AF40)</f>
        <v>0</v>
      </c>
      <c r="AG35" s="58">
        <f>SUM(AG37:AG40)</f>
        <v>28.54743382</v>
      </c>
      <c r="AH35" s="58">
        <f>SUM(AH37:AH40)</f>
        <v>0</v>
      </c>
      <c r="AI35" s="58">
        <f aca="true" t="shared" si="15" ref="AI35:AU35">SUM(AI37:AI40)</f>
        <v>0</v>
      </c>
      <c r="AJ35" s="58">
        <f t="shared" si="15"/>
        <v>0</v>
      </c>
      <c r="AK35" s="58">
        <f t="shared" si="15"/>
        <v>0</v>
      </c>
      <c r="AL35" s="58">
        <f t="shared" si="15"/>
        <v>0</v>
      </c>
      <c r="AM35" s="58">
        <f t="shared" si="15"/>
        <v>0</v>
      </c>
      <c r="AN35" s="58">
        <v>0</v>
      </c>
      <c r="AO35" s="58">
        <v>0</v>
      </c>
      <c r="AP35" s="58">
        <v>0</v>
      </c>
      <c r="AQ35" s="58">
        <v>0</v>
      </c>
      <c r="AR35" s="58">
        <v>0</v>
      </c>
      <c r="AS35" s="58">
        <f t="shared" si="15"/>
        <v>28.54743382</v>
      </c>
      <c r="AT35" s="58">
        <f t="shared" si="15"/>
        <v>0</v>
      </c>
      <c r="AU35" s="58">
        <f t="shared" si="15"/>
        <v>0</v>
      </c>
      <c r="AV35" s="58">
        <f>SUM(AV37:AV40)</f>
        <v>28.54743382</v>
      </c>
      <c r="AW35" s="58">
        <f>SUM(AW37:AW40)</f>
        <v>0</v>
      </c>
      <c r="AX35" s="58" t="s">
        <v>365</v>
      </c>
    </row>
    <row r="36" spans="1:50" s="8" customFormat="1" ht="12" customHeight="1">
      <c r="A36" s="57"/>
      <c r="B36" s="57" t="s">
        <v>472</v>
      </c>
      <c r="C36" s="57"/>
      <c r="D36" s="57"/>
      <c r="E36" s="57"/>
      <c r="F36" s="57"/>
      <c r="G36" s="57"/>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row>
    <row r="37" spans="1:50" s="69" customFormat="1" ht="39.75" customHeight="1">
      <c r="A37" s="113" t="s">
        <v>331</v>
      </c>
      <c r="B37" s="118" t="s">
        <v>361</v>
      </c>
      <c r="C37" s="113" t="s">
        <v>379</v>
      </c>
      <c r="D37" s="114" t="s">
        <v>366</v>
      </c>
      <c r="E37" s="114">
        <v>2017</v>
      </c>
      <c r="F37" s="114">
        <v>2020</v>
      </c>
      <c r="G37" s="113" t="s">
        <v>365</v>
      </c>
      <c r="H37" s="113" t="s">
        <v>365</v>
      </c>
      <c r="I37" s="115">
        <f>23.46418914+2.12002094237288</f>
        <v>25.584210082372877</v>
      </c>
      <c r="J37" s="118" t="s">
        <v>370</v>
      </c>
      <c r="K37" s="113" t="s">
        <v>365</v>
      </c>
      <c r="L37" s="113" t="s">
        <v>365</v>
      </c>
      <c r="M37" s="114" t="s">
        <v>365</v>
      </c>
      <c r="N37" s="114" t="s">
        <v>365</v>
      </c>
      <c r="O37" s="115">
        <f>0.281634+1.83838694237288</f>
        <v>2.12002094237288</v>
      </c>
      <c r="P37" s="115">
        <f>I37</f>
        <v>25.584210082372877</v>
      </c>
      <c r="Q37" s="117" t="s">
        <v>365</v>
      </c>
      <c r="R37" s="115">
        <f>P37-O37</f>
        <v>23.46418914</v>
      </c>
      <c r="S37" s="115" t="s">
        <v>365</v>
      </c>
      <c r="T37" s="117">
        <f>U37+V37+W37+X37</f>
        <v>0</v>
      </c>
      <c r="U37" s="115">
        <v>0</v>
      </c>
      <c r="V37" s="115">
        <v>0</v>
      </c>
      <c r="W37" s="117">
        <v>0</v>
      </c>
      <c r="X37" s="115">
        <v>0</v>
      </c>
      <c r="Y37" s="116">
        <f>Z37+AA37+AB37+AC37</f>
        <v>0</v>
      </c>
      <c r="Z37" s="115">
        <v>0</v>
      </c>
      <c r="AA37" s="115">
        <v>0</v>
      </c>
      <c r="AB37" s="115">
        <v>0</v>
      </c>
      <c r="AC37" s="115">
        <v>0</v>
      </c>
      <c r="AD37" s="117">
        <f>AE37+AF37+AG37+AH37</f>
        <v>23.46418914</v>
      </c>
      <c r="AE37" s="115">
        <v>0</v>
      </c>
      <c r="AF37" s="115">
        <v>0</v>
      </c>
      <c r="AG37" s="115">
        <f>23.46418914</f>
        <v>23.46418914</v>
      </c>
      <c r="AH37" s="115">
        <v>0</v>
      </c>
      <c r="AI37" s="116">
        <f>AJ37+AK37+AL37+AM37</f>
        <v>0</v>
      </c>
      <c r="AJ37" s="115">
        <v>0</v>
      </c>
      <c r="AK37" s="115">
        <v>0</v>
      </c>
      <c r="AL37" s="116">
        <v>0</v>
      </c>
      <c r="AM37" s="117">
        <v>0</v>
      </c>
      <c r="AN37" s="117">
        <f>AO37+AP37+AQ37+AR37</f>
        <v>0</v>
      </c>
      <c r="AO37" s="117">
        <v>0</v>
      </c>
      <c r="AP37" s="117">
        <v>0</v>
      </c>
      <c r="AQ37" s="117">
        <v>0</v>
      </c>
      <c r="AR37" s="117">
        <v>0</v>
      </c>
      <c r="AS37" s="115">
        <f>AN37+AD37+AI37</f>
        <v>23.46418914</v>
      </c>
      <c r="AT37" s="116">
        <f>AE37+AJ37+AO37</f>
        <v>0</v>
      </c>
      <c r="AU37" s="116">
        <f>AF37+AK37+AP37</f>
        <v>0</v>
      </c>
      <c r="AV37" s="116">
        <f>AQ37+AG37+AL37</f>
        <v>23.46418914</v>
      </c>
      <c r="AW37" s="115">
        <f>AR37+AH37+AM37</f>
        <v>0</v>
      </c>
      <c r="AX37" s="113" t="s">
        <v>365</v>
      </c>
    </row>
    <row r="38" spans="1:50" s="69" customFormat="1" ht="55.5" customHeight="1">
      <c r="A38" s="113" t="s">
        <v>331</v>
      </c>
      <c r="B38" s="118" t="s">
        <v>433</v>
      </c>
      <c r="C38" s="113" t="s">
        <v>434</v>
      </c>
      <c r="D38" s="114" t="s">
        <v>366</v>
      </c>
      <c r="E38" s="114">
        <v>2019</v>
      </c>
      <c r="F38" s="114">
        <v>2020</v>
      </c>
      <c r="G38" s="113" t="s">
        <v>365</v>
      </c>
      <c r="H38" s="113" t="s">
        <v>365</v>
      </c>
      <c r="I38" s="115">
        <f>1.49307507+3.80888432</f>
        <v>5.30195939</v>
      </c>
      <c r="J38" s="118" t="s">
        <v>435</v>
      </c>
      <c r="K38" s="113" t="s">
        <v>365</v>
      </c>
      <c r="L38" s="113" t="s">
        <v>365</v>
      </c>
      <c r="M38" s="114" t="s">
        <v>365</v>
      </c>
      <c r="N38" s="114" t="s">
        <v>365</v>
      </c>
      <c r="O38" s="115">
        <f>1.49307507</f>
        <v>1.49307507</v>
      </c>
      <c r="P38" s="115">
        <f>I38</f>
        <v>5.30195939</v>
      </c>
      <c r="Q38" s="117" t="s">
        <v>365</v>
      </c>
      <c r="R38" s="115">
        <f>P38-O38</f>
        <v>3.8088843200000007</v>
      </c>
      <c r="S38" s="115" t="s">
        <v>365</v>
      </c>
      <c r="T38" s="117">
        <f>U38+V38+W38+X38</f>
        <v>0</v>
      </c>
      <c r="U38" s="115">
        <v>0</v>
      </c>
      <c r="V38" s="115">
        <v>0</v>
      </c>
      <c r="W38" s="117">
        <v>0</v>
      </c>
      <c r="X38" s="115">
        <v>0</v>
      </c>
      <c r="Y38" s="116">
        <f>Z38+AA38+AB38+AC38</f>
        <v>0</v>
      </c>
      <c r="Z38" s="115">
        <v>0</v>
      </c>
      <c r="AA38" s="115">
        <v>0</v>
      </c>
      <c r="AB38" s="115">
        <v>0</v>
      </c>
      <c r="AC38" s="115">
        <v>0</v>
      </c>
      <c r="AD38" s="117">
        <f>AE38+AF38+AG38+AH38</f>
        <v>3.80888432</v>
      </c>
      <c r="AE38" s="115">
        <v>0</v>
      </c>
      <c r="AF38" s="115">
        <v>0</v>
      </c>
      <c r="AG38" s="115">
        <v>3.80888432</v>
      </c>
      <c r="AH38" s="115">
        <v>0</v>
      </c>
      <c r="AI38" s="116">
        <f>AJ38+AK38+AL38+AM38</f>
        <v>0</v>
      </c>
      <c r="AJ38" s="115">
        <v>0</v>
      </c>
      <c r="AK38" s="115">
        <v>0</v>
      </c>
      <c r="AL38" s="116">
        <v>0</v>
      </c>
      <c r="AM38" s="117">
        <v>0</v>
      </c>
      <c r="AN38" s="117">
        <f>AO38+AP38+AQ38+AR38</f>
        <v>0</v>
      </c>
      <c r="AO38" s="117">
        <v>0</v>
      </c>
      <c r="AP38" s="117">
        <v>0</v>
      </c>
      <c r="AQ38" s="117">
        <v>0</v>
      </c>
      <c r="AR38" s="117">
        <v>0</v>
      </c>
      <c r="AS38" s="115">
        <f>AN38+AD38+AI38</f>
        <v>3.80888432</v>
      </c>
      <c r="AT38" s="116">
        <f>AE38+AJ38+AO38</f>
        <v>0</v>
      </c>
      <c r="AU38" s="116">
        <f>AF38+AK38+AP38</f>
        <v>0</v>
      </c>
      <c r="AV38" s="116">
        <f>AQ38+AG38+AL38</f>
        <v>3.80888432</v>
      </c>
      <c r="AW38" s="115">
        <f>AR38+AH38+AM38</f>
        <v>0</v>
      </c>
      <c r="AX38" s="113" t="s">
        <v>365</v>
      </c>
    </row>
    <row r="39" spans="1:50" s="8" customFormat="1" ht="17.25" customHeight="1">
      <c r="A39" s="105"/>
      <c r="B39" s="106" t="s">
        <v>474</v>
      </c>
      <c r="C39" s="105"/>
      <c r="D39" s="107"/>
      <c r="E39" s="107"/>
      <c r="F39" s="107"/>
      <c r="G39" s="57"/>
      <c r="H39" s="105"/>
      <c r="I39" s="108"/>
      <c r="J39" s="106"/>
      <c r="K39" s="105"/>
      <c r="L39" s="57"/>
      <c r="M39" s="107"/>
      <c r="N39" s="107"/>
      <c r="O39" s="108"/>
      <c r="P39" s="108"/>
      <c r="Q39" s="109"/>
      <c r="R39" s="110"/>
      <c r="S39" s="110"/>
      <c r="T39" s="109"/>
      <c r="U39" s="110"/>
      <c r="V39" s="110"/>
      <c r="W39" s="110"/>
      <c r="X39" s="108"/>
      <c r="Y39" s="104"/>
      <c r="Z39" s="108"/>
      <c r="AA39" s="108"/>
      <c r="AB39" s="108"/>
      <c r="AC39" s="108"/>
      <c r="AD39" s="109"/>
      <c r="AE39" s="110"/>
      <c r="AF39" s="110"/>
      <c r="AG39" s="110"/>
      <c r="AH39" s="108"/>
      <c r="AI39" s="108"/>
      <c r="AJ39" s="108"/>
      <c r="AK39" s="108"/>
      <c r="AL39" s="108"/>
      <c r="AM39" s="108"/>
      <c r="AN39" s="108"/>
      <c r="AO39" s="108"/>
      <c r="AP39" s="108"/>
      <c r="AQ39" s="108"/>
      <c r="AR39" s="108"/>
      <c r="AS39" s="108"/>
      <c r="AT39" s="108"/>
      <c r="AU39" s="108"/>
      <c r="AV39" s="108"/>
      <c r="AW39" s="108"/>
      <c r="AX39" s="108"/>
    </row>
    <row r="40" spans="1:50" s="69" customFormat="1" ht="49.5" customHeight="1">
      <c r="A40" s="113" t="s">
        <v>331</v>
      </c>
      <c r="B40" s="113" t="s">
        <v>481</v>
      </c>
      <c r="C40" s="113" t="s">
        <v>449</v>
      </c>
      <c r="D40" s="113" t="s">
        <v>368</v>
      </c>
      <c r="E40" s="114">
        <v>2020</v>
      </c>
      <c r="F40" s="114">
        <v>2020</v>
      </c>
      <c r="G40" s="113" t="s">
        <v>365</v>
      </c>
      <c r="H40" s="113" t="s">
        <v>365</v>
      </c>
      <c r="I40" s="116">
        <v>1.27436036</v>
      </c>
      <c r="J40" s="118" t="s">
        <v>365</v>
      </c>
      <c r="K40" s="113" t="s">
        <v>365</v>
      </c>
      <c r="L40" s="113" t="s">
        <v>365</v>
      </c>
      <c r="M40" s="115" t="s">
        <v>365</v>
      </c>
      <c r="N40" s="115" t="s">
        <v>365</v>
      </c>
      <c r="O40" s="116">
        <v>0</v>
      </c>
      <c r="P40" s="115">
        <f>I40</f>
        <v>1.27436036</v>
      </c>
      <c r="Q40" s="117" t="s">
        <v>365</v>
      </c>
      <c r="R40" s="115">
        <f>P40-O40</f>
        <v>1.27436036</v>
      </c>
      <c r="S40" s="115" t="s">
        <v>365</v>
      </c>
      <c r="T40" s="117">
        <f>U40+V40+W40+X40</f>
        <v>0</v>
      </c>
      <c r="U40" s="115">
        <v>0</v>
      </c>
      <c r="V40" s="115">
        <v>0</v>
      </c>
      <c r="W40" s="117">
        <v>0</v>
      </c>
      <c r="X40" s="119">
        <v>0</v>
      </c>
      <c r="Y40" s="116">
        <f>Z40+AA40+AB40+AC40</f>
        <v>0</v>
      </c>
      <c r="Z40" s="115">
        <v>0</v>
      </c>
      <c r="AA40" s="115">
        <v>0</v>
      </c>
      <c r="AB40" s="116">
        <v>0</v>
      </c>
      <c r="AC40" s="115">
        <v>0</v>
      </c>
      <c r="AD40" s="117">
        <f>AE40+AF40+AG40+AH40</f>
        <v>1.27436036</v>
      </c>
      <c r="AE40" s="115">
        <v>0</v>
      </c>
      <c r="AF40" s="115">
        <v>0</v>
      </c>
      <c r="AG40" s="116">
        <v>1.27436036</v>
      </c>
      <c r="AH40" s="119">
        <v>0</v>
      </c>
      <c r="AI40" s="116">
        <f>AJ40+AK40+AL40+AM40</f>
        <v>0</v>
      </c>
      <c r="AJ40" s="115">
        <v>0</v>
      </c>
      <c r="AK40" s="115">
        <v>0</v>
      </c>
      <c r="AL40" s="116">
        <v>0</v>
      </c>
      <c r="AM40" s="117">
        <v>0</v>
      </c>
      <c r="AN40" s="117">
        <f>AO40+AP40+AQ40+AR40</f>
        <v>0</v>
      </c>
      <c r="AO40" s="117">
        <v>0</v>
      </c>
      <c r="AP40" s="117">
        <v>0</v>
      </c>
      <c r="AQ40" s="117">
        <v>0</v>
      </c>
      <c r="AR40" s="117">
        <v>0</v>
      </c>
      <c r="AS40" s="115">
        <f>AN40+AD40+AI40</f>
        <v>1.27436036</v>
      </c>
      <c r="AT40" s="116">
        <f>AE40+AJ40+AO40</f>
        <v>0</v>
      </c>
      <c r="AU40" s="116">
        <f>AF40+AK40+AP40</f>
        <v>0</v>
      </c>
      <c r="AV40" s="116">
        <f>AQ40+AG40+AL40</f>
        <v>1.27436036</v>
      </c>
      <c r="AW40" s="115">
        <f>AR40+AH40+AM40</f>
        <v>0</v>
      </c>
      <c r="AX40" s="113" t="s">
        <v>365</v>
      </c>
    </row>
    <row r="41" spans="1:50" s="86" customFormat="1" ht="21">
      <c r="A41" s="87" t="s">
        <v>333</v>
      </c>
      <c r="B41" s="87" t="s">
        <v>334</v>
      </c>
      <c r="C41" s="87" t="s">
        <v>364</v>
      </c>
      <c r="D41" s="87" t="s">
        <v>365</v>
      </c>
      <c r="E41" s="87" t="s">
        <v>365</v>
      </c>
      <c r="F41" s="87" t="s">
        <v>365</v>
      </c>
      <c r="G41" s="87" t="s">
        <v>365</v>
      </c>
      <c r="H41" s="88" t="s">
        <v>365</v>
      </c>
      <c r="I41" s="88">
        <f>I42+I68+I71+I73</f>
        <v>345.9310975024629</v>
      </c>
      <c r="J41" s="88" t="s">
        <v>365</v>
      </c>
      <c r="K41" s="88" t="s">
        <v>365</v>
      </c>
      <c r="L41" s="88" t="s">
        <v>365</v>
      </c>
      <c r="M41" s="88" t="s">
        <v>365</v>
      </c>
      <c r="N41" s="88" t="s">
        <v>365</v>
      </c>
      <c r="O41" s="88">
        <f>O42+O68+O71+O73</f>
        <v>8.86282138</v>
      </c>
      <c r="P41" s="88">
        <f>P42+P68+P71+P73</f>
        <v>345.9310975024629</v>
      </c>
      <c r="Q41" s="88" t="s">
        <v>365</v>
      </c>
      <c r="R41" s="88">
        <f>R42+R68+R71+R73</f>
        <v>337.06827612246286</v>
      </c>
      <c r="S41" s="88" t="s">
        <v>365</v>
      </c>
      <c r="T41" s="88">
        <f>T42+T68+T71+T73</f>
        <v>0</v>
      </c>
      <c r="U41" s="88">
        <v>0</v>
      </c>
      <c r="V41" s="88">
        <v>0</v>
      </c>
      <c r="W41" s="88">
        <f>W42+W68+W71+W73</f>
        <v>0</v>
      </c>
      <c r="X41" s="88">
        <f>X42+X68+X71+X73</f>
        <v>0</v>
      </c>
      <c r="Y41" s="88">
        <f>Y42+Y68+Y71+Y73</f>
        <v>0</v>
      </c>
      <c r="Z41" s="88">
        <v>0</v>
      </c>
      <c r="AA41" s="88">
        <v>0</v>
      </c>
      <c r="AB41" s="88">
        <f>AB42+AB68+AB71+AB73</f>
        <v>0</v>
      </c>
      <c r="AC41" s="88">
        <f>AC42+AC68+AC71+AC73</f>
        <v>0</v>
      </c>
      <c r="AD41" s="88">
        <f>AD42+AD68+AD71+AD73</f>
        <v>337.06827612246286</v>
      </c>
      <c r="AE41" s="88">
        <v>0</v>
      </c>
      <c r="AF41" s="88">
        <v>0</v>
      </c>
      <c r="AG41" s="88">
        <f>AG42+AG68+AG71+AG73</f>
        <v>337.06827612246286</v>
      </c>
      <c r="AH41" s="88">
        <f>AH42+AH68+AH71+AH73</f>
        <v>0</v>
      </c>
      <c r="AI41" s="88">
        <f>AI42+AI68+AI71+AI73</f>
        <v>0</v>
      </c>
      <c r="AJ41" s="88">
        <v>0</v>
      </c>
      <c r="AK41" s="88">
        <v>0</v>
      </c>
      <c r="AL41" s="88">
        <v>0</v>
      </c>
      <c r="AM41" s="88">
        <f aca="true" t="shared" si="16" ref="AM41:AS41">AM42+AM68+AM71+AM73</f>
        <v>0</v>
      </c>
      <c r="AN41" s="88">
        <f t="shared" si="16"/>
        <v>0</v>
      </c>
      <c r="AO41" s="88">
        <f t="shared" si="16"/>
        <v>0</v>
      </c>
      <c r="AP41" s="88">
        <f t="shared" si="16"/>
        <v>0</v>
      </c>
      <c r="AQ41" s="88">
        <f t="shared" si="16"/>
        <v>0</v>
      </c>
      <c r="AR41" s="88">
        <f t="shared" si="16"/>
        <v>0</v>
      </c>
      <c r="AS41" s="88">
        <f t="shared" si="16"/>
        <v>337.06827612246286</v>
      </c>
      <c r="AT41" s="88">
        <v>0</v>
      </c>
      <c r="AU41" s="88">
        <v>0</v>
      </c>
      <c r="AV41" s="88">
        <f>AV42+AV68+AV71+AV73</f>
        <v>337.06827612246286</v>
      </c>
      <c r="AW41" s="88">
        <f>AW42+AW68+AW71+AW73</f>
        <v>0</v>
      </c>
      <c r="AX41" s="88" t="s">
        <v>365</v>
      </c>
    </row>
    <row r="42" spans="1:50" s="86" customFormat="1" ht="21">
      <c r="A42" s="87" t="s">
        <v>335</v>
      </c>
      <c r="B42" s="87" t="s">
        <v>336</v>
      </c>
      <c r="C42" s="87" t="s">
        <v>364</v>
      </c>
      <c r="D42" s="87" t="s">
        <v>365</v>
      </c>
      <c r="E42" s="87" t="s">
        <v>365</v>
      </c>
      <c r="F42" s="87" t="s">
        <v>365</v>
      </c>
      <c r="G42" s="87" t="s">
        <v>365</v>
      </c>
      <c r="H42" s="88" t="s">
        <v>365</v>
      </c>
      <c r="I42" s="88">
        <f>SUM(I44:I67)</f>
        <v>274.40285550246284</v>
      </c>
      <c r="J42" s="88" t="s">
        <v>365</v>
      </c>
      <c r="K42" s="88" t="s">
        <v>365</v>
      </c>
      <c r="L42" s="88" t="s">
        <v>365</v>
      </c>
      <c r="M42" s="88" t="s">
        <v>365</v>
      </c>
      <c r="N42" s="88" t="s">
        <v>365</v>
      </c>
      <c r="O42" s="88">
        <f>SUM(O44:O67)</f>
        <v>8.86282138</v>
      </c>
      <c r="P42" s="88">
        <f>SUM(P44:P67)</f>
        <v>274.40285550246284</v>
      </c>
      <c r="Q42" s="88" t="s">
        <v>365</v>
      </c>
      <c r="R42" s="88">
        <f>SUM(R44:R67)</f>
        <v>265.5400341224628</v>
      </c>
      <c r="S42" s="88" t="s">
        <v>365</v>
      </c>
      <c r="T42" s="88">
        <f aca="true" t="shared" si="17" ref="T42:AC42">SUM(T44:T67)</f>
        <v>0</v>
      </c>
      <c r="U42" s="88">
        <f t="shared" si="17"/>
        <v>0</v>
      </c>
      <c r="V42" s="88">
        <f t="shared" si="17"/>
        <v>0</v>
      </c>
      <c r="W42" s="88">
        <f t="shared" si="17"/>
        <v>0</v>
      </c>
      <c r="X42" s="88">
        <f t="shared" si="17"/>
        <v>0</v>
      </c>
      <c r="Y42" s="88">
        <f t="shared" si="17"/>
        <v>0</v>
      </c>
      <c r="Z42" s="88">
        <f t="shared" si="17"/>
        <v>0</v>
      </c>
      <c r="AA42" s="88">
        <f t="shared" si="17"/>
        <v>0</v>
      </c>
      <c r="AB42" s="88">
        <f t="shared" si="17"/>
        <v>0</v>
      </c>
      <c r="AC42" s="88">
        <f t="shared" si="17"/>
        <v>0</v>
      </c>
      <c r="AD42" s="88">
        <f>SUM(AD44:AD67)</f>
        <v>265.5400341224628</v>
      </c>
      <c r="AE42" s="88">
        <f>SUM(AE44:AE67)</f>
        <v>0</v>
      </c>
      <c r="AF42" s="88">
        <f>SUM(AF44:AF67)</f>
        <v>0</v>
      </c>
      <c r="AG42" s="88">
        <f>SUM(AG44:AG67)</f>
        <v>265.5400341224628</v>
      </c>
      <c r="AH42" s="88">
        <f>SUM(AH44:AH67)</f>
        <v>0</v>
      </c>
      <c r="AI42" s="88">
        <f aca="true" t="shared" si="18" ref="AI42:AU42">SUM(AI44:AI67)</f>
        <v>0</v>
      </c>
      <c r="AJ42" s="88">
        <f t="shared" si="18"/>
        <v>0</v>
      </c>
      <c r="AK42" s="88">
        <f t="shared" si="18"/>
        <v>0</v>
      </c>
      <c r="AL42" s="88">
        <f t="shared" si="18"/>
        <v>0</v>
      </c>
      <c r="AM42" s="88">
        <f t="shared" si="18"/>
        <v>0</v>
      </c>
      <c r="AN42" s="88">
        <f>SUM(AN44:AN67)</f>
        <v>0</v>
      </c>
      <c r="AO42" s="88">
        <f>SUM(AO44:AO67)</f>
        <v>0</v>
      </c>
      <c r="AP42" s="88">
        <f>SUM(AP44:AP67)</f>
        <v>0</v>
      </c>
      <c r="AQ42" s="88">
        <f>SUM(AQ44:AQ67)</f>
        <v>0</v>
      </c>
      <c r="AR42" s="88">
        <f>SUM(AR44:AR67)</f>
        <v>0</v>
      </c>
      <c r="AS42" s="88">
        <f t="shared" si="18"/>
        <v>265.5400341224628</v>
      </c>
      <c r="AT42" s="88">
        <f t="shared" si="18"/>
        <v>0</v>
      </c>
      <c r="AU42" s="88">
        <f t="shared" si="18"/>
        <v>0</v>
      </c>
      <c r="AV42" s="88">
        <f>SUM(AV44:AV67)</f>
        <v>265.5400341224628</v>
      </c>
      <c r="AW42" s="88">
        <f>SUM(AW44:AW67)</f>
        <v>0</v>
      </c>
      <c r="AX42" s="88" t="s">
        <v>365</v>
      </c>
    </row>
    <row r="43" spans="1:50" s="86" customFormat="1" ht="10.5">
      <c r="A43" s="105"/>
      <c r="B43" s="105" t="s">
        <v>472</v>
      </c>
      <c r="C43" s="105"/>
      <c r="D43" s="105"/>
      <c r="E43" s="105"/>
      <c r="F43" s="105"/>
      <c r="G43" s="105"/>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row>
    <row r="44" spans="1:50" s="69" customFormat="1" ht="63.75" customHeight="1">
      <c r="A44" s="113" t="s">
        <v>335</v>
      </c>
      <c r="B44" s="118" t="s">
        <v>372</v>
      </c>
      <c r="C44" s="113" t="s">
        <v>436</v>
      </c>
      <c r="D44" s="114" t="s">
        <v>366</v>
      </c>
      <c r="E44" s="114">
        <v>2020</v>
      </c>
      <c r="F44" s="114">
        <v>2020</v>
      </c>
      <c r="G44" s="113" t="s">
        <v>365</v>
      </c>
      <c r="H44" s="113" t="s">
        <v>365</v>
      </c>
      <c r="I44" s="115">
        <f>0.20338984+4.01105572</f>
        <v>4.21444556</v>
      </c>
      <c r="J44" s="118" t="s">
        <v>365</v>
      </c>
      <c r="K44" s="113" t="s">
        <v>365</v>
      </c>
      <c r="L44" s="113" t="s">
        <v>365</v>
      </c>
      <c r="M44" s="114" t="s">
        <v>365</v>
      </c>
      <c r="N44" s="114" t="s">
        <v>365</v>
      </c>
      <c r="O44" s="115">
        <v>0</v>
      </c>
      <c r="P44" s="115">
        <f aca="true" t="shared" si="19" ref="P44:P64">I44</f>
        <v>4.21444556</v>
      </c>
      <c r="Q44" s="117" t="s">
        <v>365</v>
      </c>
      <c r="R44" s="115">
        <f aca="true" t="shared" si="20" ref="R44:R49">P44-O44</f>
        <v>4.21444556</v>
      </c>
      <c r="S44" s="115" t="s">
        <v>365</v>
      </c>
      <c r="T44" s="117">
        <f aca="true" t="shared" si="21" ref="T44:T64">U44+V44+W44+X44</f>
        <v>0</v>
      </c>
      <c r="U44" s="115">
        <v>0</v>
      </c>
      <c r="V44" s="115">
        <v>0</v>
      </c>
      <c r="W44" s="117">
        <v>0</v>
      </c>
      <c r="X44" s="115">
        <v>0</v>
      </c>
      <c r="Y44" s="116">
        <f>Z44+AA44+AB44+AC44</f>
        <v>0</v>
      </c>
      <c r="Z44" s="115">
        <v>0</v>
      </c>
      <c r="AA44" s="115">
        <v>0</v>
      </c>
      <c r="AB44" s="115">
        <v>0</v>
      </c>
      <c r="AC44" s="115">
        <v>0</v>
      </c>
      <c r="AD44" s="117">
        <f aca="true" t="shared" si="22" ref="AD44:AD49">AE44+AF44+AG44+AH44</f>
        <v>4.21444556</v>
      </c>
      <c r="AE44" s="115">
        <v>0</v>
      </c>
      <c r="AF44" s="115">
        <v>0</v>
      </c>
      <c r="AG44" s="115">
        <v>4.21444556</v>
      </c>
      <c r="AH44" s="115">
        <v>0</v>
      </c>
      <c r="AI44" s="116">
        <f aca="true" t="shared" si="23" ref="AI44:AI49">AJ44+AK44+AL44+AM44</f>
        <v>0</v>
      </c>
      <c r="AJ44" s="115">
        <v>0</v>
      </c>
      <c r="AK44" s="115">
        <v>0</v>
      </c>
      <c r="AL44" s="116">
        <v>0</v>
      </c>
      <c r="AM44" s="117">
        <v>0</v>
      </c>
      <c r="AN44" s="117">
        <f aca="true" t="shared" si="24" ref="AN44:AN49">AO44+AP44+AQ44+AR44</f>
        <v>0</v>
      </c>
      <c r="AO44" s="117">
        <v>0</v>
      </c>
      <c r="AP44" s="117">
        <v>0</v>
      </c>
      <c r="AQ44" s="117">
        <v>0</v>
      </c>
      <c r="AR44" s="117">
        <v>0</v>
      </c>
      <c r="AS44" s="115">
        <f aca="true" t="shared" si="25" ref="AS44:AS49">AN44+AD44+AI44</f>
        <v>4.21444556</v>
      </c>
      <c r="AT44" s="116">
        <f aca="true" t="shared" si="26" ref="AT44:AT49">AE44+AJ44+AO44</f>
        <v>0</v>
      </c>
      <c r="AU44" s="116">
        <f aca="true" t="shared" si="27" ref="AU44:AU49">AF44+AK44+AP44</f>
        <v>0</v>
      </c>
      <c r="AV44" s="116">
        <f aca="true" t="shared" si="28" ref="AV44:AV49">AQ44+AG44+AL44</f>
        <v>4.21444556</v>
      </c>
      <c r="AW44" s="115">
        <f aca="true" t="shared" si="29" ref="AW44:AW49">AR44+AH44+AM44</f>
        <v>0</v>
      </c>
      <c r="AX44" s="113" t="s">
        <v>365</v>
      </c>
    </row>
    <row r="45" spans="1:50" s="69" customFormat="1" ht="60.75" customHeight="1">
      <c r="A45" s="113" t="s">
        <v>335</v>
      </c>
      <c r="B45" s="118" t="s">
        <v>492</v>
      </c>
      <c r="C45" s="113" t="s">
        <v>437</v>
      </c>
      <c r="D45" s="114" t="s">
        <v>366</v>
      </c>
      <c r="E45" s="114">
        <v>2020</v>
      </c>
      <c r="F45" s="114">
        <v>2020</v>
      </c>
      <c r="G45" s="113" t="s">
        <v>365</v>
      </c>
      <c r="H45" s="113" t="s">
        <v>365</v>
      </c>
      <c r="I45" s="115">
        <f>(0.20338984+1.31569542)*2</f>
        <v>3.03817052</v>
      </c>
      <c r="J45" s="118" t="s">
        <v>365</v>
      </c>
      <c r="K45" s="113" t="s">
        <v>365</v>
      </c>
      <c r="L45" s="113" t="s">
        <v>365</v>
      </c>
      <c r="M45" s="114" t="s">
        <v>365</v>
      </c>
      <c r="N45" s="114" t="s">
        <v>365</v>
      </c>
      <c r="O45" s="115">
        <v>0</v>
      </c>
      <c r="P45" s="115">
        <f t="shared" si="19"/>
        <v>3.03817052</v>
      </c>
      <c r="Q45" s="117" t="s">
        <v>365</v>
      </c>
      <c r="R45" s="115">
        <f t="shared" si="20"/>
        <v>3.03817052</v>
      </c>
      <c r="S45" s="115" t="s">
        <v>365</v>
      </c>
      <c r="T45" s="117">
        <f t="shared" si="21"/>
        <v>0</v>
      </c>
      <c r="U45" s="115">
        <v>0</v>
      </c>
      <c r="V45" s="115">
        <v>0</v>
      </c>
      <c r="W45" s="117">
        <v>0</v>
      </c>
      <c r="X45" s="115">
        <v>0</v>
      </c>
      <c r="Y45" s="116">
        <f>Z45+AA45+AB45+AC45</f>
        <v>0</v>
      </c>
      <c r="Z45" s="115">
        <v>0</v>
      </c>
      <c r="AA45" s="115">
        <v>0</v>
      </c>
      <c r="AB45" s="115">
        <v>0</v>
      </c>
      <c r="AC45" s="115">
        <v>0</v>
      </c>
      <c r="AD45" s="117">
        <f t="shared" si="22"/>
        <v>3.03817052</v>
      </c>
      <c r="AE45" s="115">
        <v>0</v>
      </c>
      <c r="AF45" s="115">
        <v>0</v>
      </c>
      <c r="AG45" s="115">
        <f>(0.20338984+1.31569542)*2</f>
        <v>3.03817052</v>
      </c>
      <c r="AH45" s="115">
        <v>0</v>
      </c>
      <c r="AI45" s="116">
        <f t="shared" si="23"/>
        <v>0</v>
      </c>
      <c r="AJ45" s="115">
        <v>0</v>
      </c>
      <c r="AK45" s="115">
        <v>0</v>
      </c>
      <c r="AL45" s="116">
        <v>0</v>
      </c>
      <c r="AM45" s="117">
        <v>0</v>
      </c>
      <c r="AN45" s="117">
        <f t="shared" si="24"/>
        <v>0</v>
      </c>
      <c r="AO45" s="117">
        <v>0</v>
      </c>
      <c r="AP45" s="117">
        <v>0</v>
      </c>
      <c r="AQ45" s="117">
        <v>0</v>
      </c>
      <c r="AR45" s="117">
        <v>0</v>
      </c>
      <c r="AS45" s="115">
        <f t="shared" si="25"/>
        <v>3.03817052</v>
      </c>
      <c r="AT45" s="116">
        <f t="shared" si="26"/>
        <v>0</v>
      </c>
      <c r="AU45" s="116">
        <f t="shared" si="27"/>
        <v>0</v>
      </c>
      <c r="AV45" s="116">
        <f t="shared" si="28"/>
        <v>3.03817052</v>
      </c>
      <c r="AW45" s="115">
        <f t="shared" si="29"/>
        <v>0</v>
      </c>
      <c r="AX45" s="113" t="s">
        <v>365</v>
      </c>
    </row>
    <row r="46" spans="1:50" s="69" customFormat="1" ht="93.75" customHeight="1">
      <c r="A46" s="113" t="s">
        <v>335</v>
      </c>
      <c r="B46" s="118" t="s">
        <v>439</v>
      </c>
      <c r="C46" s="113" t="s">
        <v>438</v>
      </c>
      <c r="D46" s="114" t="s">
        <v>367</v>
      </c>
      <c r="E46" s="114">
        <v>2020</v>
      </c>
      <c r="F46" s="114">
        <v>2020</v>
      </c>
      <c r="G46" s="113" t="s">
        <v>365</v>
      </c>
      <c r="H46" s="113" t="s">
        <v>365</v>
      </c>
      <c r="I46" s="115">
        <v>1.0913025598776</v>
      </c>
      <c r="J46" s="118" t="s">
        <v>365</v>
      </c>
      <c r="K46" s="113" t="s">
        <v>365</v>
      </c>
      <c r="L46" s="113" t="s">
        <v>365</v>
      </c>
      <c r="M46" s="114" t="s">
        <v>365</v>
      </c>
      <c r="N46" s="114" t="s">
        <v>365</v>
      </c>
      <c r="O46" s="115">
        <v>0</v>
      </c>
      <c r="P46" s="115">
        <f t="shared" si="19"/>
        <v>1.0913025598776</v>
      </c>
      <c r="Q46" s="117" t="s">
        <v>365</v>
      </c>
      <c r="R46" s="115">
        <f t="shared" si="20"/>
        <v>1.0913025598776</v>
      </c>
      <c r="S46" s="115" t="s">
        <v>365</v>
      </c>
      <c r="T46" s="117">
        <f t="shared" si="21"/>
        <v>0</v>
      </c>
      <c r="U46" s="115">
        <v>0</v>
      </c>
      <c r="V46" s="115">
        <v>0</v>
      </c>
      <c r="W46" s="117">
        <v>0</v>
      </c>
      <c r="X46" s="115">
        <v>0</v>
      </c>
      <c r="Y46" s="116">
        <f>Z46+AA46+AB46+AC46</f>
        <v>0</v>
      </c>
      <c r="Z46" s="115">
        <v>0</v>
      </c>
      <c r="AA46" s="115">
        <v>0</v>
      </c>
      <c r="AB46" s="115">
        <v>0</v>
      </c>
      <c r="AC46" s="115">
        <v>0</v>
      </c>
      <c r="AD46" s="117">
        <f t="shared" si="22"/>
        <v>1.0913025598776</v>
      </c>
      <c r="AE46" s="115">
        <v>0</v>
      </c>
      <c r="AF46" s="115">
        <v>0</v>
      </c>
      <c r="AG46" s="115">
        <v>1.0913025598776</v>
      </c>
      <c r="AH46" s="115">
        <v>0</v>
      </c>
      <c r="AI46" s="116">
        <f t="shared" si="23"/>
        <v>0</v>
      </c>
      <c r="AJ46" s="115">
        <v>0</v>
      </c>
      <c r="AK46" s="115">
        <v>0</v>
      </c>
      <c r="AL46" s="116">
        <v>0</v>
      </c>
      <c r="AM46" s="117">
        <v>0</v>
      </c>
      <c r="AN46" s="117">
        <f t="shared" si="24"/>
        <v>0</v>
      </c>
      <c r="AO46" s="117">
        <v>0</v>
      </c>
      <c r="AP46" s="117">
        <v>0</v>
      </c>
      <c r="AQ46" s="117">
        <v>0</v>
      </c>
      <c r="AR46" s="117">
        <v>0</v>
      </c>
      <c r="AS46" s="115">
        <f t="shared" si="25"/>
        <v>1.0913025598776</v>
      </c>
      <c r="AT46" s="116">
        <f t="shared" si="26"/>
        <v>0</v>
      </c>
      <c r="AU46" s="116">
        <f t="shared" si="27"/>
        <v>0</v>
      </c>
      <c r="AV46" s="116">
        <f t="shared" si="28"/>
        <v>1.0913025598776</v>
      </c>
      <c r="AW46" s="115">
        <f t="shared" si="29"/>
        <v>0</v>
      </c>
      <c r="AX46" s="113" t="s">
        <v>365</v>
      </c>
    </row>
    <row r="47" spans="1:50" s="69" customFormat="1" ht="73.5" customHeight="1">
      <c r="A47" s="113" t="s">
        <v>335</v>
      </c>
      <c r="B47" s="118" t="s">
        <v>374</v>
      </c>
      <c r="C47" s="113" t="s">
        <v>384</v>
      </c>
      <c r="D47" s="114" t="s">
        <v>366</v>
      </c>
      <c r="E47" s="114">
        <v>2017</v>
      </c>
      <c r="F47" s="114">
        <v>2020</v>
      </c>
      <c r="G47" s="113" t="s">
        <v>365</v>
      </c>
      <c r="H47" s="113" t="s">
        <v>365</v>
      </c>
      <c r="I47" s="115">
        <f>34.31569542+2.07870553</f>
        <v>36.39440095</v>
      </c>
      <c r="J47" s="118" t="s">
        <v>370</v>
      </c>
      <c r="K47" s="113" t="s">
        <v>365</v>
      </c>
      <c r="L47" s="113" t="s">
        <v>365</v>
      </c>
      <c r="M47" s="118" t="s">
        <v>370</v>
      </c>
      <c r="N47" s="114" t="s">
        <v>365</v>
      </c>
      <c r="O47" s="115">
        <v>2.07870553</v>
      </c>
      <c r="P47" s="115">
        <f>I47</f>
        <v>36.39440095</v>
      </c>
      <c r="Q47" s="117" t="s">
        <v>365</v>
      </c>
      <c r="R47" s="115">
        <f t="shared" si="20"/>
        <v>34.31569542</v>
      </c>
      <c r="S47" s="115" t="s">
        <v>365</v>
      </c>
      <c r="T47" s="117">
        <f t="shared" si="21"/>
        <v>0</v>
      </c>
      <c r="U47" s="115">
        <v>0</v>
      </c>
      <c r="V47" s="115">
        <v>0</v>
      </c>
      <c r="W47" s="117">
        <v>0</v>
      </c>
      <c r="X47" s="115">
        <v>0</v>
      </c>
      <c r="Y47" s="116">
        <v>0</v>
      </c>
      <c r="Z47" s="115">
        <v>0</v>
      </c>
      <c r="AA47" s="115">
        <v>0</v>
      </c>
      <c r="AB47" s="115">
        <v>0</v>
      </c>
      <c r="AC47" s="115">
        <v>0</v>
      </c>
      <c r="AD47" s="117">
        <f t="shared" si="22"/>
        <v>34.31569542</v>
      </c>
      <c r="AE47" s="115">
        <v>0</v>
      </c>
      <c r="AF47" s="115">
        <v>0</v>
      </c>
      <c r="AG47" s="115">
        <f>34.31569542</f>
        <v>34.31569542</v>
      </c>
      <c r="AH47" s="115">
        <v>0</v>
      </c>
      <c r="AI47" s="116">
        <f t="shared" si="23"/>
        <v>0</v>
      </c>
      <c r="AJ47" s="115">
        <v>0</v>
      </c>
      <c r="AK47" s="115">
        <v>0</v>
      </c>
      <c r="AL47" s="116">
        <v>0</v>
      </c>
      <c r="AM47" s="117">
        <v>0</v>
      </c>
      <c r="AN47" s="117">
        <f t="shared" si="24"/>
        <v>0</v>
      </c>
      <c r="AO47" s="117">
        <v>0</v>
      </c>
      <c r="AP47" s="117">
        <v>0</v>
      </c>
      <c r="AQ47" s="117">
        <v>0</v>
      </c>
      <c r="AR47" s="117">
        <v>0</v>
      </c>
      <c r="AS47" s="115">
        <f t="shared" si="25"/>
        <v>34.31569542</v>
      </c>
      <c r="AT47" s="116">
        <f t="shared" si="26"/>
        <v>0</v>
      </c>
      <c r="AU47" s="116">
        <f t="shared" si="27"/>
        <v>0</v>
      </c>
      <c r="AV47" s="116">
        <f t="shared" si="28"/>
        <v>34.31569542</v>
      </c>
      <c r="AW47" s="115">
        <f t="shared" si="29"/>
        <v>0</v>
      </c>
      <c r="AX47" s="113" t="s">
        <v>365</v>
      </c>
    </row>
    <row r="48" spans="1:50" s="69" customFormat="1" ht="59.25" customHeight="1">
      <c r="A48" s="113" t="s">
        <v>335</v>
      </c>
      <c r="B48" s="118" t="s">
        <v>668</v>
      </c>
      <c r="C48" s="113" t="s">
        <v>381</v>
      </c>
      <c r="D48" s="114" t="s">
        <v>366</v>
      </c>
      <c r="E48" s="114">
        <v>2017</v>
      </c>
      <c r="F48" s="114">
        <v>2020</v>
      </c>
      <c r="G48" s="113" t="s">
        <v>365</v>
      </c>
      <c r="H48" s="113" t="s">
        <v>365</v>
      </c>
      <c r="I48" s="115">
        <f>2.51770936+51.21753516</f>
        <v>53.735244519999995</v>
      </c>
      <c r="J48" s="118" t="s">
        <v>371</v>
      </c>
      <c r="K48" s="113" t="s">
        <v>365</v>
      </c>
      <c r="L48" s="113" t="s">
        <v>365</v>
      </c>
      <c r="M48" s="114" t="s">
        <v>365</v>
      </c>
      <c r="N48" s="114" t="s">
        <v>365</v>
      </c>
      <c r="O48" s="115">
        <f>2.51770936</f>
        <v>2.51770936</v>
      </c>
      <c r="P48" s="115">
        <f t="shared" si="19"/>
        <v>53.735244519999995</v>
      </c>
      <c r="Q48" s="117" t="s">
        <v>365</v>
      </c>
      <c r="R48" s="115">
        <f t="shared" si="20"/>
        <v>51.21753516</v>
      </c>
      <c r="S48" s="115" t="s">
        <v>365</v>
      </c>
      <c r="T48" s="117">
        <f t="shared" si="21"/>
        <v>0</v>
      </c>
      <c r="U48" s="115">
        <v>0</v>
      </c>
      <c r="V48" s="115">
        <v>0</v>
      </c>
      <c r="W48" s="117">
        <v>0</v>
      </c>
      <c r="X48" s="115">
        <v>0</v>
      </c>
      <c r="Y48" s="116">
        <f>Z48+AA48+AB48+AC48</f>
        <v>0</v>
      </c>
      <c r="Z48" s="115">
        <v>0</v>
      </c>
      <c r="AA48" s="115">
        <v>0</v>
      </c>
      <c r="AB48" s="115">
        <v>0</v>
      </c>
      <c r="AC48" s="115">
        <v>0</v>
      </c>
      <c r="AD48" s="117">
        <f t="shared" si="22"/>
        <v>51.21753516</v>
      </c>
      <c r="AE48" s="115">
        <v>0</v>
      </c>
      <c r="AF48" s="115">
        <v>0</v>
      </c>
      <c r="AG48" s="115">
        <f>51.21753516</f>
        <v>51.21753516</v>
      </c>
      <c r="AH48" s="115">
        <v>0</v>
      </c>
      <c r="AI48" s="116">
        <f t="shared" si="23"/>
        <v>0</v>
      </c>
      <c r="AJ48" s="115">
        <v>0</v>
      </c>
      <c r="AK48" s="115">
        <v>0</v>
      </c>
      <c r="AL48" s="116">
        <v>0</v>
      </c>
      <c r="AM48" s="117">
        <v>0</v>
      </c>
      <c r="AN48" s="117">
        <f t="shared" si="24"/>
        <v>0</v>
      </c>
      <c r="AO48" s="117">
        <v>0</v>
      </c>
      <c r="AP48" s="117">
        <v>0</v>
      </c>
      <c r="AQ48" s="117">
        <v>0</v>
      </c>
      <c r="AR48" s="117">
        <v>0</v>
      </c>
      <c r="AS48" s="115">
        <f t="shared" si="25"/>
        <v>51.21753516</v>
      </c>
      <c r="AT48" s="116">
        <f t="shared" si="26"/>
        <v>0</v>
      </c>
      <c r="AU48" s="116">
        <f t="shared" si="27"/>
        <v>0</v>
      </c>
      <c r="AV48" s="116">
        <f t="shared" si="28"/>
        <v>51.21753516</v>
      </c>
      <c r="AW48" s="115">
        <f t="shared" si="29"/>
        <v>0</v>
      </c>
      <c r="AX48" s="113" t="s">
        <v>365</v>
      </c>
    </row>
    <row r="49" spans="1:50" s="69" customFormat="1" ht="63" customHeight="1">
      <c r="A49" s="113" t="s">
        <v>335</v>
      </c>
      <c r="B49" s="118" t="s">
        <v>493</v>
      </c>
      <c r="C49" s="113" t="s">
        <v>681</v>
      </c>
      <c r="D49" s="114" t="s">
        <v>367</v>
      </c>
      <c r="E49" s="114">
        <v>2019</v>
      </c>
      <c r="F49" s="114">
        <v>2020</v>
      </c>
      <c r="G49" s="113" t="s">
        <v>365</v>
      </c>
      <c r="H49" s="113" t="s">
        <v>365</v>
      </c>
      <c r="I49" s="115">
        <f>0.1+21.3658586666667</f>
        <v>21.4658586666667</v>
      </c>
      <c r="J49" s="118" t="s">
        <v>365</v>
      </c>
      <c r="K49" s="113" t="s">
        <v>365</v>
      </c>
      <c r="L49" s="113" t="s">
        <v>365</v>
      </c>
      <c r="M49" s="114" t="s">
        <v>365</v>
      </c>
      <c r="N49" s="114" t="s">
        <v>365</v>
      </c>
      <c r="O49" s="115">
        <v>0.1</v>
      </c>
      <c r="P49" s="115">
        <f>I49</f>
        <v>21.4658586666667</v>
      </c>
      <c r="Q49" s="117" t="s">
        <v>365</v>
      </c>
      <c r="R49" s="115">
        <f t="shared" si="20"/>
        <v>21.3658586666667</v>
      </c>
      <c r="S49" s="115" t="s">
        <v>365</v>
      </c>
      <c r="T49" s="117">
        <f>U49+V49+W49+X49</f>
        <v>0</v>
      </c>
      <c r="U49" s="115">
        <v>0</v>
      </c>
      <c r="V49" s="115">
        <v>0</v>
      </c>
      <c r="W49" s="117">
        <v>0</v>
      </c>
      <c r="X49" s="115">
        <v>0</v>
      </c>
      <c r="Y49" s="116">
        <f>Z49+AA49+AB49+AC49</f>
        <v>0</v>
      </c>
      <c r="Z49" s="115">
        <v>0</v>
      </c>
      <c r="AA49" s="115">
        <v>0</v>
      </c>
      <c r="AB49" s="115">
        <v>0</v>
      </c>
      <c r="AC49" s="115">
        <v>0</v>
      </c>
      <c r="AD49" s="117">
        <f t="shared" si="22"/>
        <v>21.3658586666667</v>
      </c>
      <c r="AE49" s="115">
        <v>0</v>
      </c>
      <c r="AF49" s="115">
        <v>0</v>
      </c>
      <c r="AG49" s="115">
        <v>21.3658586666667</v>
      </c>
      <c r="AH49" s="115">
        <v>0</v>
      </c>
      <c r="AI49" s="116">
        <f t="shared" si="23"/>
        <v>0</v>
      </c>
      <c r="AJ49" s="115">
        <v>0</v>
      </c>
      <c r="AK49" s="115">
        <v>0</v>
      </c>
      <c r="AL49" s="116">
        <v>0</v>
      </c>
      <c r="AM49" s="117">
        <v>0</v>
      </c>
      <c r="AN49" s="117">
        <f t="shared" si="24"/>
        <v>0</v>
      </c>
      <c r="AO49" s="117">
        <v>0</v>
      </c>
      <c r="AP49" s="117">
        <v>0</v>
      </c>
      <c r="AQ49" s="117">
        <v>0</v>
      </c>
      <c r="AR49" s="117">
        <v>0</v>
      </c>
      <c r="AS49" s="115">
        <f t="shared" si="25"/>
        <v>21.3658586666667</v>
      </c>
      <c r="AT49" s="116">
        <f t="shared" si="26"/>
        <v>0</v>
      </c>
      <c r="AU49" s="116">
        <f t="shared" si="27"/>
        <v>0</v>
      </c>
      <c r="AV49" s="116">
        <f t="shared" si="28"/>
        <v>21.3658586666667</v>
      </c>
      <c r="AW49" s="115">
        <f t="shared" si="29"/>
        <v>0</v>
      </c>
      <c r="AX49" s="113" t="s">
        <v>365</v>
      </c>
    </row>
    <row r="50" spans="1:50" s="86" customFormat="1" ht="11.25" customHeight="1">
      <c r="A50" s="105"/>
      <c r="B50" s="106" t="s">
        <v>473</v>
      </c>
      <c r="C50" s="105"/>
      <c r="D50" s="107"/>
      <c r="E50" s="107"/>
      <c r="F50" s="107"/>
      <c r="G50" s="57"/>
      <c r="H50" s="105"/>
      <c r="I50" s="108"/>
      <c r="J50" s="106"/>
      <c r="K50" s="105"/>
      <c r="L50" s="57"/>
      <c r="M50" s="107"/>
      <c r="N50" s="107"/>
      <c r="O50" s="108"/>
      <c r="P50" s="108"/>
      <c r="Q50" s="109"/>
      <c r="R50" s="110"/>
      <c r="S50" s="110"/>
      <c r="T50" s="109"/>
      <c r="U50" s="108"/>
      <c r="V50" s="108"/>
      <c r="W50" s="108"/>
      <c r="X50" s="108"/>
      <c r="Y50" s="104"/>
      <c r="Z50" s="108"/>
      <c r="AA50" s="108"/>
      <c r="AB50" s="108"/>
      <c r="AC50" s="108"/>
      <c r="AD50" s="109"/>
      <c r="AE50" s="108"/>
      <c r="AF50" s="108"/>
      <c r="AG50" s="108"/>
      <c r="AH50" s="108"/>
      <c r="AI50" s="108"/>
      <c r="AJ50" s="108"/>
      <c r="AK50" s="108"/>
      <c r="AL50" s="108"/>
      <c r="AM50" s="108"/>
      <c r="AN50" s="108"/>
      <c r="AO50" s="108"/>
      <c r="AP50" s="108"/>
      <c r="AQ50" s="108"/>
      <c r="AR50" s="108"/>
      <c r="AS50" s="108"/>
      <c r="AT50" s="108"/>
      <c r="AU50" s="108"/>
      <c r="AV50" s="108"/>
      <c r="AW50" s="108"/>
      <c r="AX50" s="108"/>
    </row>
    <row r="51" spans="1:50" s="69" customFormat="1" ht="58.5" customHeight="1">
      <c r="A51" s="113" t="s">
        <v>335</v>
      </c>
      <c r="B51" s="118" t="s">
        <v>401</v>
      </c>
      <c r="C51" s="113" t="s">
        <v>382</v>
      </c>
      <c r="D51" s="114" t="s">
        <v>366</v>
      </c>
      <c r="E51" s="114">
        <v>2018</v>
      </c>
      <c r="F51" s="114">
        <v>2020</v>
      </c>
      <c r="G51" s="113" t="s">
        <v>365</v>
      </c>
      <c r="H51" s="113" t="s">
        <v>365</v>
      </c>
      <c r="I51" s="115">
        <f>0.54278164+5.20021056</f>
        <v>5.742992200000001</v>
      </c>
      <c r="J51" s="118" t="s">
        <v>365</v>
      </c>
      <c r="K51" s="113" t="s">
        <v>365</v>
      </c>
      <c r="L51" s="113" t="s">
        <v>365</v>
      </c>
      <c r="M51" s="114" t="s">
        <v>365</v>
      </c>
      <c r="N51" s="114" t="s">
        <v>365</v>
      </c>
      <c r="O51" s="115">
        <f>0.54278164</f>
        <v>0.54278164</v>
      </c>
      <c r="P51" s="115">
        <f t="shared" si="19"/>
        <v>5.742992200000001</v>
      </c>
      <c r="Q51" s="117" t="s">
        <v>365</v>
      </c>
      <c r="R51" s="115">
        <f aca="true" t="shared" si="30" ref="R51:R57">P51-O51</f>
        <v>5.20021056</v>
      </c>
      <c r="S51" s="115" t="s">
        <v>365</v>
      </c>
      <c r="T51" s="117">
        <f t="shared" si="21"/>
        <v>0</v>
      </c>
      <c r="U51" s="115">
        <v>0</v>
      </c>
      <c r="V51" s="115">
        <v>0</v>
      </c>
      <c r="W51" s="117">
        <v>0</v>
      </c>
      <c r="X51" s="115">
        <v>0</v>
      </c>
      <c r="Y51" s="116">
        <f aca="true" t="shared" si="31" ref="Y51:Y57">Z51+AA51+AB51+AC51</f>
        <v>0</v>
      </c>
      <c r="Z51" s="115">
        <v>0</v>
      </c>
      <c r="AA51" s="115">
        <v>0</v>
      </c>
      <c r="AB51" s="115">
        <v>0</v>
      </c>
      <c r="AC51" s="115">
        <v>0</v>
      </c>
      <c r="AD51" s="117">
        <f aca="true" t="shared" si="32" ref="AD51:AD57">AE51+AF51+AG51+AH51</f>
        <v>5.20021056</v>
      </c>
      <c r="AE51" s="115">
        <v>0</v>
      </c>
      <c r="AF51" s="115">
        <v>0</v>
      </c>
      <c r="AG51" s="115">
        <f>5.20021056</f>
        <v>5.20021056</v>
      </c>
      <c r="AH51" s="115">
        <v>0</v>
      </c>
      <c r="AI51" s="116">
        <f aca="true" t="shared" si="33" ref="AI51:AI57">AJ51+AK51+AL51+AM51</f>
        <v>0</v>
      </c>
      <c r="AJ51" s="115">
        <v>0</v>
      </c>
      <c r="AK51" s="115">
        <v>0</v>
      </c>
      <c r="AL51" s="116">
        <v>0</v>
      </c>
      <c r="AM51" s="117">
        <v>0</v>
      </c>
      <c r="AN51" s="117">
        <f aca="true" t="shared" si="34" ref="AN51:AN57">AO51+AP51+AQ51+AR51</f>
        <v>0</v>
      </c>
      <c r="AO51" s="117">
        <v>0</v>
      </c>
      <c r="AP51" s="117">
        <v>0</v>
      </c>
      <c r="AQ51" s="117">
        <v>0</v>
      </c>
      <c r="AR51" s="117">
        <v>0</v>
      </c>
      <c r="AS51" s="115">
        <f aca="true" t="shared" si="35" ref="AS51:AS57">AN51+AD51+AI51</f>
        <v>5.20021056</v>
      </c>
      <c r="AT51" s="116">
        <f aca="true" t="shared" si="36" ref="AT51:AT57">AE51+AJ51+AO51</f>
        <v>0</v>
      </c>
      <c r="AU51" s="116">
        <f aca="true" t="shared" si="37" ref="AU51:AU57">AF51+AK51+AP51</f>
        <v>0</v>
      </c>
      <c r="AV51" s="116">
        <f aca="true" t="shared" si="38" ref="AV51:AV57">AQ51+AG51+AL51</f>
        <v>5.20021056</v>
      </c>
      <c r="AW51" s="115">
        <f aca="true" t="shared" si="39" ref="AW51:AW57">AR51+AH51+AM51</f>
        <v>0</v>
      </c>
      <c r="AX51" s="128" t="s">
        <v>365</v>
      </c>
    </row>
    <row r="52" spans="1:50" s="69" customFormat="1" ht="60" customHeight="1">
      <c r="A52" s="113" t="s">
        <v>335</v>
      </c>
      <c r="B52" s="118" t="s">
        <v>373</v>
      </c>
      <c r="C52" s="113" t="s">
        <v>400</v>
      </c>
      <c r="D52" s="114" t="s">
        <v>366</v>
      </c>
      <c r="E52" s="114">
        <v>2018</v>
      </c>
      <c r="F52" s="114">
        <v>2020</v>
      </c>
      <c r="G52" s="113" t="s">
        <v>365</v>
      </c>
      <c r="H52" s="113" t="s">
        <v>365</v>
      </c>
      <c r="I52" s="115">
        <f>3.09330912+43.02819671</f>
        <v>46.121505830000004</v>
      </c>
      <c r="J52" s="118" t="s">
        <v>371</v>
      </c>
      <c r="K52" s="113" t="s">
        <v>365</v>
      </c>
      <c r="L52" s="113" t="s">
        <v>365</v>
      </c>
      <c r="M52" s="114" t="s">
        <v>365</v>
      </c>
      <c r="N52" s="114" t="s">
        <v>365</v>
      </c>
      <c r="O52" s="115">
        <v>3.09330912</v>
      </c>
      <c r="P52" s="115">
        <f>I52</f>
        <v>46.121505830000004</v>
      </c>
      <c r="Q52" s="117" t="s">
        <v>365</v>
      </c>
      <c r="R52" s="115">
        <f t="shared" si="30"/>
        <v>43.02819671</v>
      </c>
      <c r="S52" s="115" t="s">
        <v>365</v>
      </c>
      <c r="T52" s="117">
        <f>U52+V52+W52+X52</f>
        <v>0</v>
      </c>
      <c r="U52" s="115">
        <v>0</v>
      </c>
      <c r="V52" s="115">
        <v>0</v>
      </c>
      <c r="W52" s="117">
        <v>0</v>
      </c>
      <c r="X52" s="115">
        <v>0</v>
      </c>
      <c r="Y52" s="116">
        <f t="shared" si="31"/>
        <v>0</v>
      </c>
      <c r="Z52" s="115">
        <v>0</v>
      </c>
      <c r="AA52" s="115">
        <v>0</v>
      </c>
      <c r="AB52" s="115">
        <v>0</v>
      </c>
      <c r="AC52" s="115">
        <v>0</v>
      </c>
      <c r="AD52" s="117">
        <f t="shared" si="32"/>
        <v>43.02819671</v>
      </c>
      <c r="AE52" s="115">
        <v>0</v>
      </c>
      <c r="AF52" s="115">
        <v>0</v>
      </c>
      <c r="AG52" s="115">
        <f>43.02819671</f>
        <v>43.02819671</v>
      </c>
      <c r="AH52" s="115">
        <v>0</v>
      </c>
      <c r="AI52" s="116">
        <f t="shared" si="33"/>
        <v>0</v>
      </c>
      <c r="AJ52" s="115">
        <v>0</v>
      </c>
      <c r="AK52" s="115">
        <v>0</v>
      </c>
      <c r="AL52" s="116">
        <v>0</v>
      </c>
      <c r="AM52" s="117">
        <v>0</v>
      </c>
      <c r="AN52" s="117">
        <f t="shared" si="34"/>
        <v>0</v>
      </c>
      <c r="AO52" s="117">
        <v>0</v>
      </c>
      <c r="AP52" s="117">
        <v>0</v>
      </c>
      <c r="AQ52" s="117">
        <v>0</v>
      </c>
      <c r="AR52" s="117">
        <v>0</v>
      </c>
      <c r="AS52" s="115">
        <f t="shared" si="35"/>
        <v>43.02819671</v>
      </c>
      <c r="AT52" s="116">
        <f t="shared" si="36"/>
        <v>0</v>
      </c>
      <c r="AU52" s="116">
        <f t="shared" si="37"/>
        <v>0</v>
      </c>
      <c r="AV52" s="116">
        <f t="shared" si="38"/>
        <v>43.02819671</v>
      </c>
      <c r="AW52" s="115">
        <f t="shared" si="39"/>
        <v>0</v>
      </c>
      <c r="AX52" s="128" t="s">
        <v>365</v>
      </c>
    </row>
    <row r="53" spans="1:50" s="69" customFormat="1" ht="58.5" customHeight="1">
      <c r="A53" s="113" t="s">
        <v>335</v>
      </c>
      <c r="B53" s="118" t="s">
        <v>477</v>
      </c>
      <c r="C53" s="113" t="s">
        <v>403</v>
      </c>
      <c r="D53" s="114" t="s">
        <v>366</v>
      </c>
      <c r="E53" s="114">
        <v>2020</v>
      </c>
      <c r="F53" s="114">
        <v>2020</v>
      </c>
      <c r="G53" s="113" t="s">
        <v>365</v>
      </c>
      <c r="H53" s="113" t="s">
        <v>365</v>
      </c>
      <c r="I53" s="115">
        <f>0.30508908+2.37445142</f>
        <v>2.6795405000000003</v>
      </c>
      <c r="J53" s="118" t="s">
        <v>365</v>
      </c>
      <c r="K53" s="113" t="s">
        <v>365</v>
      </c>
      <c r="L53" s="113" t="s">
        <v>365</v>
      </c>
      <c r="M53" s="114" t="s">
        <v>365</v>
      </c>
      <c r="N53" s="114" t="s">
        <v>365</v>
      </c>
      <c r="O53" s="115">
        <v>0</v>
      </c>
      <c r="P53" s="115">
        <f>I53</f>
        <v>2.6795405000000003</v>
      </c>
      <c r="Q53" s="117" t="s">
        <v>365</v>
      </c>
      <c r="R53" s="115">
        <f t="shared" si="30"/>
        <v>2.6795405000000003</v>
      </c>
      <c r="S53" s="115" t="s">
        <v>365</v>
      </c>
      <c r="T53" s="117">
        <f>U53+V53+W53+X53</f>
        <v>0</v>
      </c>
      <c r="U53" s="115">
        <v>0</v>
      </c>
      <c r="V53" s="115">
        <v>0</v>
      </c>
      <c r="W53" s="117">
        <v>0</v>
      </c>
      <c r="X53" s="115">
        <v>0</v>
      </c>
      <c r="Y53" s="116">
        <f t="shared" si="31"/>
        <v>0</v>
      </c>
      <c r="Z53" s="115">
        <v>0</v>
      </c>
      <c r="AA53" s="115">
        <v>0</v>
      </c>
      <c r="AB53" s="115">
        <v>0</v>
      </c>
      <c r="AC53" s="115">
        <v>0</v>
      </c>
      <c r="AD53" s="117">
        <f t="shared" si="32"/>
        <v>2.6795405000000003</v>
      </c>
      <c r="AE53" s="115">
        <v>0</v>
      </c>
      <c r="AF53" s="115">
        <v>0</v>
      </c>
      <c r="AG53" s="115">
        <f>0.30508908+2.37445142</f>
        <v>2.6795405000000003</v>
      </c>
      <c r="AH53" s="115">
        <v>0</v>
      </c>
      <c r="AI53" s="116">
        <f t="shared" si="33"/>
        <v>0</v>
      </c>
      <c r="AJ53" s="115">
        <v>0</v>
      </c>
      <c r="AK53" s="115">
        <v>0</v>
      </c>
      <c r="AL53" s="116">
        <v>0</v>
      </c>
      <c r="AM53" s="117">
        <v>0</v>
      </c>
      <c r="AN53" s="117">
        <f t="shared" si="34"/>
        <v>0</v>
      </c>
      <c r="AO53" s="117">
        <v>0</v>
      </c>
      <c r="AP53" s="117">
        <v>0</v>
      </c>
      <c r="AQ53" s="117">
        <v>0</v>
      </c>
      <c r="AR53" s="117">
        <v>0</v>
      </c>
      <c r="AS53" s="115">
        <f t="shared" si="35"/>
        <v>2.6795405000000003</v>
      </c>
      <c r="AT53" s="116">
        <f t="shared" si="36"/>
        <v>0</v>
      </c>
      <c r="AU53" s="116">
        <f t="shared" si="37"/>
        <v>0</v>
      </c>
      <c r="AV53" s="116">
        <f t="shared" si="38"/>
        <v>2.6795405000000003</v>
      </c>
      <c r="AW53" s="115">
        <f t="shared" si="39"/>
        <v>0</v>
      </c>
      <c r="AX53" s="128" t="s">
        <v>365</v>
      </c>
    </row>
    <row r="54" spans="1:50" s="69" customFormat="1" ht="60.75" customHeight="1">
      <c r="A54" s="113" t="s">
        <v>335</v>
      </c>
      <c r="B54" s="118" t="s">
        <v>478</v>
      </c>
      <c r="C54" s="113" t="s">
        <v>404</v>
      </c>
      <c r="D54" s="114" t="s">
        <v>366</v>
      </c>
      <c r="E54" s="114">
        <v>2020</v>
      </c>
      <c r="F54" s="114">
        <v>2020</v>
      </c>
      <c r="G54" s="113" t="s">
        <v>365</v>
      </c>
      <c r="H54" s="113" t="s">
        <v>365</v>
      </c>
      <c r="I54" s="115">
        <f>0.30508908+2.37445142</f>
        <v>2.6795405000000003</v>
      </c>
      <c r="J54" s="118" t="s">
        <v>365</v>
      </c>
      <c r="K54" s="113" t="s">
        <v>365</v>
      </c>
      <c r="L54" s="113" t="s">
        <v>365</v>
      </c>
      <c r="M54" s="114" t="s">
        <v>365</v>
      </c>
      <c r="N54" s="114" t="s">
        <v>365</v>
      </c>
      <c r="O54" s="115">
        <v>0</v>
      </c>
      <c r="P54" s="115">
        <f t="shared" si="19"/>
        <v>2.6795405000000003</v>
      </c>
      <c r="Q54" s="117" t="s">
        <v>365</v>
      </c>
      <c r="R54" s="115">
        <f t="shared" si="30"/>
        <v>2.6795405000000003</v>
      </c>
      <c r="S54" s="115" t="s">
        <v>365</v>
      </c>
      <c r="T54" s="117">
        <f t="shared" si="21"/>
        <v>0</v>
      </c>
      <c r="U54" s="115">
        <v>0</v>
      </c>
      <c r="V54" s="115">
        <v>0</v>
      </c>
      <c r="W54" s="117">
        <v>0</v>
      </c>
      <c r="X54" s="115">
        <v>0</v>
      </c>
      <c r="Y54" s="116">
        <f t="shared" si="31"/>
        <v>0</v>
      </c>
      <c r="Z54" s="115">
        <v>0</v>
      </c>
      <c r="AA54" s="115">
        <v>0</v>
      </c>
      <c r="AB54" s="115">
        <v>0</v>
      </c>
      <c r="AC54" s="115">
        <v>0</v>
      </c>
      <c r="AD54" s="117">
        <f t="shared" si="32"/>
        <v>2.6795405000000003</v>
      </c>
      <c r="AE54" s="115">
        <v>0</v>
      </c>
      <c r="AF54" s="115">
        <v>0</v>
      </c>
      <c r="AG54" s="115">
        <f>0.30508908+2.37445142</f>
        <v>2.6795405000000003</v>
      </c>
      <c r="AH54" s="115">
        <v>0</v>
      </c>
      <c r="AI54" s="116">
        <f t="shared" si="33"/>
        <v>0</v>
      </c>
      <c r="AJ54" s="115">
        <v>0</v>
      </c>
      <c r="AK54" s="115">
        <v>0</v>
      </c>
      <c r="AL54" s="116">
        <v>0</v>
      </c>
      <c r="AM54" s="117">
        <v>0</v>
      </c>
      <c r="AN54" s="117">
        <f t="shared" si="34"/>
        <v>0</v>
      </c>
      <c r="AO54" s="117">
        <v>0</v>
      </c>
      <c r="AP54" s="117">
        <v>0</v>
      </c>
      <c r="AQ54" s="117">
        <v>0</v>
      </c>
      <c r="AR54" s="117">
        <v>0</v>
      </c>
      <c r="AS54" s="115">
        <f t="shared" si="35"/>
        <v>2.6795405000000003</v>
      </c>
      <c r="AT54" s="116">
        <f t="shared" si="36"/>
        <v>0</v>
      </c>
      <c r="AU54" s="116">
        <f t="shared" si="37"/>
        <v>0</v>
      </c>
      <c r="AV54" s="116">
        <f t="shared" si="38"/>
        <v>2.6795405000000003</v>
      </c>
      <c r="AW54" s="115">
        <f t="shared" si="39"/>
        <v>0</v>
      </c>
      <c r="AX54" s="128" t="s">
        <v>365</v>
      </c>
    </row>
    <row r="55" spans="1:50" s="69" customFormat="1" ht="61.5" customHeight="1">
      <c r="A55" s="113" t="s">
        <v>335</v>
      </c>
      <c r="B55" s="118" t="s">
        <v>440</v>
      </c>
      <c r="C55" s="113" t="s">
        <v>405</v>
      </c>
      <c r="D55" s="114" t="s">
        <v>366</v>
      </c>
      <c r="E55" s="114">
        <v>2020</v>
      </c>
      <c r="F55" s="114">
        <v>2020</v>
      </c>
      <c r="G55" s="113" t="s">
        <v>365</v>
      </c>
      <c r="H55" s="113" t="s">
        <v>365</v>
      </c>
      <c r="I55" s="115">
        <f>0.40677966+4.60815289</f>
        <v>5.01493255</v>
      </c>
      <c r="J55" s="118" t="s">
        <v>365</v>
      </c>
      <c r="K55" s="113" t="s">
        <v>365</v>
      </c>
      <c r="L55" s="113" t="s">
        <v>365</v>
      </c>
      <c r="M55" s="114" t="s">
        <v>365</v>
      </c>
      <c r="N55" s="114" t="s">
        <v>365</v>
      </c>
      <c r="O55" s="115">
        <v>0</v>
      </c>
      <c r="P55" s="115">
        <f t="shared" si="19"/>
        <v>5.01493255</v>
      </c>
      <c r="Q55" s="117" t="s">
        <v>365</v>
      </c>
      <c r="R55" s="115">
        <f t="shared" si="30"/>
        <v>5.01493255</v>
      </c>
      <c r="S55" s="115" t="s">
        <v>365</v>
      </c>
      <c r="T55" s="117">
        <f t="shared" si="21"/>
        <v>0</v>
      </c>
      <c r="U55" s="115">
        <v>0</v>
      </c>
      <c r="V55" s="115">
        <v>0</v>
      </c>
      <c r="W55" s="117">
        <v>0</v>
      </c>
      <c r="X55" s="115">
        <v>0</v>
      </c>
      <c r="Y55" s="116">
        <f t="shared" si="31"/>
        <v>0</v>
      </c>
      <c r="Z55" s="115">
        <v>0</v>
      </c>
      <c r="AA55" s="115">
        <v>0</v>
      </c>
      <c r="AB55" s="115">
        <v>0</v>
      </c>
      <c r="AC55" s="115">
        <v>0</v>
      </c>
      <c r="AD55" s="117">
        <f t="shared" si="32"/>
        <v>5.01493255</v>
      </c>
      <c r="AE55" s="115">
        <v>0</v>
      </c>
      <c r="AF55" s="115">
        <v>0</v>
      </c>
      <c r="AG55" s="115">
        <f>0.40677966+4.60815289</f>
        <v>5.01493255</v>
      </c>
      <c r="AH55" s="115">
        <v>0</v>
      </c>
      <c r="AI55" s="116">
        <f t="shared" si="33"/>
        <v>0</v>
      </c>
      <c r="AJ55" s="115">
        <v>0</v>
      </c>
      <c r="AK55" s="115">
        <v>0</v>
      </c>
      <c r="AL55" s="116">
        <v>0</v>
      </c>
      <c r="AM55" s="117">
        <v>0</v>
      </c>
      <c r="AN55" s="117">
        <f t="shared" si="34"/>
        <v>0</v>
      </c>
      <c r="AO55" s="117">
        <v>0</v>
      </c>
      <c r="AP55" s="117">
        <v>0</v>
      </c>
      <c r="AQ55" s="117">
        <v>0</v>
      </c>
      <c r="AR55" s="117">
        <v>0</v>
      </c>
      <c r="AS55" s="115">
        <f t="shared" si="35"/>
        <v>5.01493255</v>
      </c>
      <c r="AT55" s="116">
        <f t="shared" si="36"/>
        <v>0</v>
      </c>
      <c r="AU55" s="116">
        <f t="shared" si="37"/>
        <v>0</v>
      </c>
      <c r="AV55" s="116">
        <f t="shared" si="38"/>
        <v>5.01493255</v>
      </c>
      <c r="AW55" s="115">
        <f t="shared" si="39"/>
        <v>0</v>
      </c>
      <c r="AX55" s="128" t="s">
        <v>365</v>
      </c>
    </row>
    <row r="56" spans="1:50" s="69" customFormat="1" ht="44.25" customHeight="1">
      <c r="A56" s="113" t="s">
        <v>335</v>
      </c>
      <c r="B56" s="118" t="s">
        <v>441</v>
      </c>
      <c r="C56" s="113" t="s">
        <v>407</v>
      </c>
      <c r="D56" s="114" t="s">
        <v>367</v>
      </c>
      <c r="E56" s="114">
        <v>2020</v>
      </c>
      <c r="F56" s="114">
        <v>2020</v>
      </c>
      <c r="G56" s="113" t="s">
        <v>365</v>
      </c>
      <c r="H56" s="113" t="s">
        <v>365</v>
      </c>
      <c r="I56" s="115">
        <f>0.5379262</f>
        <v>0.5379262</v>
      </c>
      <c r="J56" s="118" t="s">
        <v>365</v>
      </c>
      <c r="K56" s="113" t="s">
        <v>365</v>
      </c>
      <c r="L56" s="113" t="s">
        <v>365</v>
      </c>
      <c r="M56" s="114" t="s">
        <v>365</v>
      </c>
      <c r="N56" s="114" t="s">
        <v>365</v>
      </c>
      <c r="O56" s="115">
        <v>0</v>
      </c>
      <c r="P56" s="115">
        <f t="shared" si="19"/>
        <v>0.5379262</v>
      </c>
      <c r="Q56" s="117" t="s">
        <v>365</v>
      </c>
      <c r="R56" s="115">
        <f t="shared" si="30"/>
        <v>0.5379262</v>
      </c>
      <c r="S56" s="115" t="s">
        <v>365</v>
      </c>
      <c r="T56" s="117">
        <f t="shared" si="21"/>
        <v>0</v>
      </c>
      <c r="U56" s="115">
        <v>0</v>
      </c>
      <c r="V56" s="115">
        <v>0</v>
      </c>
      <c r="W56" s="117">
        <v>0</v>
      </c>
      <c r="X56" s="115">
        <v>0</v>
      </c>
      <c r="Y56" s="116">
        <f t="shared" si="31"/>
        <v>0</v>
      </c>
      <c r="Z56" s="115">
        <v>0</v>
      </c>
      <c r="AA56" s="115">
        <v>0</v>
      </c>
      <c r="AB56" s="115">
        <v>0</v>
      </c>
      <c r="AC56" s="115">
        <v>0</v>
      </c>
      <c r="AD56" s="117">
        <f t="shared" si="32"/>
        <v>0.5379262</v>
      </c>
      <c r="AE56" s="115">
        <v>0</v>
      </c>
      <c r="AF56" s="115">
        <v>0</v>
      </c>
      <c r="AG56" s="115">
        <v>0.5379262</v>
      </c>
      <c r="AH56" s="115">
        <v>0</v>
      </c>
      <c r="AI56" s="116">
        <f t="shared" si="33"/>
        <v>0</v>
      </c>
      <c r="AJ56" s="115">
        <v>0</v>
      </c>
      <c r="AK56" s="115">
        <v>0</v>
      </c>
      <c r="AL56" s="116">
        <v>0</v>
      </c>
      <c r="AM56" s="117">
        <v>0</v>
      </c>
      <c r="AN56" s="117">
        <f t="shared" si="34"/>
        <v>0</v>
      </c>
      <c r="AO56" s="117">
        <v>0</v>
      </c>
      <c r="AP56" s="117">
        <v>0</v>
      </c>
      <c r="AQ56" s="117">
        <v>0</v>
      </c>
      <c r="AR56" s="117">
        <v>0</v>
      </c>
      <c r="AS56" s="115">
        <f t="shared" si="35"/>
        <v>0.5379262</v>
      </c>
      <c r="AT56" s="116">
        <f t="shared" si="36"/>
        <v>0</v>
      </c>
      <c r="AU56" s="116">
        <f t="shared" si="37"/>
        <v>0</v>
      </c>
      <c r="AV56" s="116">
        <f t="shared" si="38"/>
        <v>0.5379262</v>
      </c>
      <c r="AW56" s="115">
        <f t="shared" si="39"/>
        <v>0</v>
      </c>
      <c r="AX56" s="128" t="s">
        <v>365</v>
      </c>
    </row>
    <row r="57" spans="1:50" s="69" customFormat="1" ht="42.75" customHeight="1">
      <c r="A57" s="113" t="s">
        <v>335</v>
      </c>
      <c r="B57" s="118" t="s">
        <v>442</v>
      </c>
      <c r="C57" s="113" t="s">
        <v>408</v>
      </c>
      <c r="D57" s="114" t="s">
        <v>367</v>
      </c>
      <c r="E57" s="114">
        <v>2020</v>
      </c>
      <c r="F57" s="114">
        <v>2020</v>
      </c>
      <c r="G57" s="113" t="s">
        <v>365</v>
      </c>
      <c r="H57" s="113" t="s">
        <v>365</v>
      </c>
      <c r="I57" s="115">
        <f>0.75595637</f>
        <v>0.75595637</v>
      </c>
      <c r="J57" s="118" t="s">
        <v>365</v>
      </c>
      <c r="K57" s="113" t="s">
        <v>365</v>
      </c>
      <c r="L57" s="113" t="s">
        <v>365</v>
      </c>
      <c r="M57" s="114" t="s">
        <v>365</v>
      </c>
      <c r="N57" s="114" t="s">
        <v>365</v>
      </c>
      <c r="O57" s="115">
        <v>0</v>
      </c>
      <c r="P57" s="115">
        <f t="shared" si="19"/>
        <v>0.75595637</v>
      </c>
      <c r="Q57" s="117" t="s">
        <v>365</v>
      </c>
      <c r="R57" s="115">
        <f t="shared" si="30"/>
        <v>0.75595637</v>
      </c>
      <c r="S57" s="115" t="s">
        <v>365</v>
      </c>
      <c r="T57" s="117">
        <f t="shared" si="21"/>
        <v>0</v>
      </c>
      <c r="U57" s="115">
        <v>0</v>
      </c>
      <c r="V57" s="115">
        <v>0</v>
      </c>
      <c r="W57" s="117">
        <v>0</v>
      </c>
      <c r="X57" s="115">
        <v>0</v>
      </c>
      <c r="Y57" s="116">
        <f t="shared" si="31"/>
        <v>0</v>
      </c>
      <c r="Z57" s="115">
        <v>0</v>
      </c>
      <c r="AA57" s="115">
        <v>0</v>
      </c>
      <c r="AB57" s="115">
        <v>0</v>
      </c>
      <c r="AC57" s="115">
        <v>0</v>
      </c>
      <c r="AD57" s="117">
        <f t="shared" si="32"/>
        <v>0.75595637</v>
      </c>
      <c r="AE57" s="115">
        <v>0</v>
      </c>
      <c r="AF57" s="115">
        <v>0</v>
      </c>
      <c r="AG57" s="115">
        <v>0.75595637</v>
      </c>
      <c r="AH57" s="115">
        <v>0</v>
      </c>
      <c r="AI57" s="116">
        <f t="shared" si="33"/>
        <v>0</v>
      </c>
      <c r="AJ57" s="115">
        <v>0</v>
      </c>
      <c r="AK57" s="115">
        <v>0</v>
      </c>
      <c r="AL57" s="116">
        <v>0</v>
      </c>
      <c r="AM57" s="117">
        <v>0</v>
      </c>
      <c r="AN57" s="117">
        <f t="shared" si="34"/>
        <v>0</v>
      </c>
      <c r="AO57" s="117">
        <v>0</v>
      </c>
      <c r="AP57" s="117">
        <v>0</v>
      </c>
      <c r="AQ57" s="117">
        <v>0</v>
      </c>
      <c r="AR57" s="117">
        <v>0</v>
      </c>
      <c r="AS57" s="115">
        <f t="shared" si="35"/>
        <v>0.75595637</v>
      </c>
      <c r="AT57" s="116">
        <f t="shared" si="36"/>
        <v>0</v>
      </c>
      <c r="AU57" s="116">
        <f t="shared" si="37"/>
        <v>0</v>
      </c>
      <c r="AV57" s="116">
        <f t="shared" si="38"/>
        <v>0.75595637</v>
      </c>
      <c r="AW57" s="115">
        <f t="shared" si="39"/>
        <v>0</v>
      </c>
      <c r="AX57" s="128" t="s">
        <v>365</v>
      </c>
    </row>
    <row r="58" spans="1:50" s="86" customFormat="1" ht="12" customHeight="1">
      <c r="A58" s="105"/>
      <c r="B58" s="106" t="s">
        <v>474</v>
      </c>
      <c r="C58" s="105"/>
      <c r="D58" s="107"/>
      <c r="E58" s="107"/>
      <c r="F58" s="107"/>
      <c r="G58" s="57"/>
      <c r="H58" s="105"/>
      <c r="I58" s="108"/>
      <c r="J58" s="106"/>
      <c r="K58" s="105"/>
      <c r="L58" s="57"/>
      <c r="M58" s="107"/>
      <c r="N58" s="107"/>
      <c r="O58" s="108"/>
      <c r="P58" s="108"/>
      <c r="Q58" s="109"/>
      <c r="R58" s="110"/>
      <c r="S58" s="110"/>
      <c r="T58" s="109"/>
      <c r="U58" s="108"/>
      <c r="V58" s="108"/>
      <c r="W58" s="108"/>
      <c r="X58" s="108"/>
      <c r="Y58" s="104"/>
      <c r="Z58" s="108"/>
      <c r="AA58" s="108"/>
      <c r="AB58" s="108"/>
      <c r="AC58" s="108"/>
      <c r="AD58" s="109"/>
      <c r="AE58" s="108"/>
      <c r="AF58" s="108"/>
      <c r="AG58" s="108"/>
      <c r="AH58" s="108"/>
      <c r="AI58" s="108"/>
      <c r="AJ58" s="108"/>
      <c r="AK58" s="108"/>
      <c r="AL58" s="108"/>
      <c r="AM58" s="108"/>
      <c r="AN58" s="108"/>
      <c r="AO58" s="108"/>
      <c r="AP58" s="108"/>
      <c r="AQ58" s="108"/>
      <c r="AR58" s="108"/>
      <c r="AS58" s="108"/>
      <c r="AT58" s="108"/>
      <c r="AU58" s="108"/>
      <c r="AV58" s="108"/>
      <c r="AW58" s="108"/>
      <c r="AX58" s="108"/>
    </row>
    <row r="59" spans="1:50" s="69" customFormat="1" ht="40.5" customHeight="1">
      <c r="A59" s="113" t="s">
        <v>335</v>
      </c>
      <c r="B59" s="113" t="s">
        <v>480</v>
      </c>
      <c r="C59" s="113" t="s">
        <v>444</v>
      </c>
      <c r="D59" s="114" t="s">
        <v>366</v>
      </c>
      <c r="E59" s="114">
        <v>2020</v>
      </c>
      <c r="F59" s="114">
        <v>2020</v>
      </c>
      <c r="G59" s="113" t="s">
        <v>365</v>
      </c>
      <c r="H59" s="113" t="s">
        <v>365</v>
      </c>
      <c r="I59" s="116">
        <f>2.948+0.158</f>
        <v>3.106</v>
      </c>
      <c r="J59" s="118" t="s">
        <v>365</v>
      </c>
      <c r="K59" s="113" t="s">
        <v>365</v>
      </c>
      <c r="L59" s="113" t="s">
        <v>365</v>
      </c>
      <c r="M59" s="115" t="s">
        <v>365</v>
      </c>
      <c r="N59" s="115" t="s">
        <v>365</v>
      </c>
      <c r="O59" s="116">
        <v>0</v>
      </c>
      <c r="P59" s="115">
        <f t="shared" si="19"/>
        <v>3.106</v>
      </c>
      <c r="Q59" s="117" t="s">
        <v>365</v>
      </c>
      <c r="R59" s="115">
        <f aca="true" t="shared" si="40" ref="R59:R67">P59-O59</f>
        <v>3.106</v>
      </c>
      <c r="S59" s="115" t="s">
        <v>365</v>
      </c>
      <c r="T59" s="117">
        <f t="shared" si="21"/>
        <v>0</v>
      </c>
      <c r="U59" s="115">
        <v>0</v>
      </c>
      <c r="V59" s="115">
        <v>0</v>
      </c>
      <c r="W59" s="117">
        <v>0</v>
      </c>
      <c r="X59" s="119">
        <v>0</v>
      </c>
      <c r="Y59" s="116">
        <f aca="true" t="shared" si="41" ref="Y59:Y64">Z59+AA59+AB59+AC59</f>
        <v>0</v>
      </c>
      <c r="Z59" s="115">
        <v>0</v>
      </c>
      <c r="AA59" s="115">
        <v>0</v>
      </c>
      <c r="AB59" s="116">
        <v>0</v>
      </c>
      <c r="AC59" s="115">
        <v>0</v>
      </c>
      <c r="AD59" s="117">
        <f aca="true" t="shared" si="42" ref="AD59:AD64">AE59+AF59+AG59+AH59</f>
        <v>3.106</v>
      </c>
      <c r="AE59" s="115">
        <v>0</v>
      </c>
      <c r="AF59" s="115">
        <v>0</v>
      </c>
      <c r="AG59" s="119">
        <v>3.106</v>
      </c>
      <c r="AH59" s="119">
        <v>0</v>
      </c>
      <c r="AI59" s="116">
        <f aca="true" t="shared" si="43" ref="AI59:AI67">AJ59+AK59+AL59+AM59</f>
        <v>0</v>
      </c>
      <c r="AJ59" s="115">
        <v>0</v>
      </c>
      <c r="AK59" s="115">
        <v>0</v>
      </c>
      <c r="AL59" s="116">
        <v>0</v>
      </c>
      <c r="AM59" s="117">
        <v>0</v>
      </c>
      <c r="AN59" s="117">
        <f aca="true" t="shared" si="44" ref="AN59:AN67">AO59+AP59+AQ59+AR59</f>
        <v>0</v>
      </c>
      <c r="AO59" s="117">
        <v>0</v>
      </c>
      <c r="AP59" s="117">
        <v>0</v>
      </c>
      <c r="AQ59" s="117">
        <v>0</v>
      </c>
      <c r="AR59" s="117">
        <v>0</v>
      </c>
      <c r="AS59" s="115">
        <f aca="true" t="shared" si="45" ref="AS59:AS67">AN59+AD59+AI59</f>
        <v>3.106</v>
      </c>
      <c r="AT59" s="116">
        <f aca="true" t="shared" si="46" ref="AT59:AT67">AE59+AJ59+AO59</f>
        <v>0</v>
      </c>
      <c r="AU59" s="116">
        <f aca="true" t="shared" si="47" ref="AU59:AU67">AF59+AK59+AP59</f>
        <v>0</v>
      </c>
      <c r="AV59" s="116">
        <f aca="true" t="shared" si="48" ref="AV59:AV67">AQ59+AG59+AL59</f>
        <v>3.106</v>
      </c>
      <c r="AW59" s="115">
        <f aca="true" t="shared" si="49" ref="AW59:AW67">AR59+AH59+AM59</f>
        <v>0</v>
      </c>
      <c r="AX59" s="128" t="s">
        <v>365</v>
      </c>
    </row>
    <row r="60" spans="1:50" s="69" customFormat="1" ht="46.5" customHeight="1">
      <c r="A60" s="113" t="s">
        <v>335</v>
      </c>
      <c r="B60" s="113" t="s">
        <v>487</v>
      </c>
      <c r="C60" s="113" t="s">
        <v>445</v>
      </c>
      <c r="D60" s="114" t="s">
        <v>367</v>
      </c>
      <c r="E60" s="114">
        <v>2020</v>
      </c>
      <c r="F60" s="114">
        <v>2020</v>
      </c>
      <c r="G60" s="113" t="s">
        <v>365</v>
      </c>
      <c r="H60" s="113" t="s">
        <v>365</v>
      </c>
      <c r="I60" s="116">
        <v>5.52351108</v>
      </c>
      <c r="J60" s="118" t="s">
        <v>365</v>
      </c>
      <c r="K60" s="113" t="s">
        <v>365</v>
      </c>
      <c r="L60" s="113" t="s">
        <v>365</v>
      </c>
      <c r="M60" s="115" t="s">
        <v>365</v>
      </c>
      <c r="N60" s="115" t="s">
        <v>365</v>
      </c>
      <c r="O60" s="116">
        <v>0</v>
      </c>
      <c r="P60" s="115">
        <f t="shared" si="19"/>
        <v>5.52351108</v>
      </c>
      <c r="Q60" s="117" t="s">
        <v>365</v>
      </c>
      <c r="R60" s="115">
        <f t="shared" si="40"/>
        <v>5.52351108</v>
      </c>
      <c r="S60" s="115" t="s">
        <v>365</v>
      </c>
      <c r="T60" s="117">
        <f t="shared" si="21"/>
        <v>0</v>
      </c>
      <c r="U60" s="115">
        <v>0</v>
      </c>
      <c r="V60" s="115">
        <v>0</v>
      </c>
      <c r="W60" s="117">
        <v>0</v>
      </c>
      <c r="X60" s="119">
        <v>0</v>
      </c>
      <c r="Y60" s="116">
        <f t="shared" si="41"/>
        <v>0</v>
      </c>
      <c r="Z60" s="115">
        <v>0</v>
      </c>
      <c r="AA60" s="115">
        <v>0</v>
      </c>
      <c r="AB60" s="116">
        <v>0</v>
      </c>
      <c r="AC60" s="115">
        <v>0</v>
      </c>
      <c r="AD60" s="117">
        <f t="shared" si="42"/>
        <v>5.52351108</v>
      </c>
      <c r="AE60" s="115">
        <v>0</v>
      </c>
      <c r="AF60" s="115">
        <v>0</v>
      </c>
      <c r="AG60" s="116">
        <v>5.52351108</v>
      </c>
      <c r="AH60" s="119">
        <v>0</v>
      </c>
      <c r="AI60" s="116">
        <f t="shared" si="43"/>
        <v>0</v>
      </c>
      <c r="AJ60" s="115">
        <v>0</v>
      </c>
      <c r="AK60" s="115">
        <v>0</v>
      </c>
      <c r="AL60" s="116">
        <v>0</v>
      </c>
      <c r="AM60" s="117">
        <v>0</v>
      </c>
      <c r="AN60" s="117">
        <f t="shared" si="44"/>
        <v>0</v>
      </c>
      <c r="AO60" s="117">
        <v>0</v>
      </c>
      <c r="AP60" s="117">
        <v>0</v>
      </c>
      <c r="AQ60" s="117">
        <v>0</v>
      </c>
      <c r="AR60" s="117">
        <v>0</v>
      </c>
      <c r="AS60" s="115">
        <f t="shared" si="45"/>
        <v>5.52351108</v>
      </c>
      <c r="AT60" s="116">
        <f t="shared" si="46"/>
        <v>0</v>
      </c>
      <c r="AU60" s="116">
        <f t="shared" si="47"/>
        <v>0</v>
      </c>
      <c r="AV60" s="116">
        <f t="shared" si="48"/>
        <v>5.52351108</v>
      </c>
      <c r="AW60" s="115">
        <f t="shared" si="49"/>
        <v>0</v>
      </c>
      <c r="AX60" s="128" t="s">
        <v>365</v>
      </c>
    </row>
    <row r="61" spans="1:50" s="129" customFormat="1" ht="35.25" customHeight="1">
      <c r="A61" s="126" t="s">
        <v>335</v>
      </c>
      <c r="B61" s="127" t="s">
        <v>402</v>
      </c>
      <c r="C61" s="126" t="s">
        <v>383</v>
      </c>
      <c r="D61" s="128" t="s">
        <v>366</v>
      </c>
      <c r="E61" s="128">
        <v>2018</v>
      </c>
      <c r="F61" s="128">
        <v>2020</v>
      </c>
      <c r="G61" s="113" t="s">
        <v>365</v>
      </c>
      <c r="H61" s="126" t="s">
        <v>365</v>
      </c>
      <c r="I61" s="125">
        <f>0.53031573+10.316036</f>
        <v>10.84635173</v>
      </c>
      <c r="J61" s="127" t="s">
        <v>365</v>
      </c>
      <c r="K61" s="126" t="s">
        <v>365</v>
      </c>
      <c r="L61" s="113" t="s">
        <v>365</v>
      </c>
      <c r="M61" s="128" t="s">
        <v>365</v>
      </c>
      <c r="N61" s="128" t="s">
        <v>365</v>
      </c>
      <c r="O61" s="125">
        <v>0.53031573</v>
      </c>
      <c r="P61" s="125">
        <f t="shared" si="19"/>
        <v>10.84635173</v>
      </c>
      <c r="Q61" s="117" t="s">
        <v>365</v>
      </c>
      <c r="R61" s="115">
        <f t="shared" si="40"/>
        <v>10.316036</v>
      </c>
      <c r="S61" s="115" t="s">
        <v>365</v>
      </c>
      <c r="T61" s="117">
        <f t="shared" si="21"/>
        <v>0</v>
      </c>
      <c r="U61" s="125">
        <v>0</v>
      </c>
      <c r="V61" s="125">
        <v>0</v>
      </c>
      <c r="W61" s="117">
        <v>0</v>
      </c>
      <c r="X61" s="125">
        <v>0</v>
      </c>
      <c r="Y61" s="116">
        <f t="shared" si="41"/>
        <v>0</v>
      </c>
      <c r="Z61" s="125">
        <v>0</v>
      </c>
      <c r="AA61" s="125">
        <v>0</v>
      </c>
      <c r="AB61" s="125">
        <v>0</v>
      </c>
      <c r="AC61" s="125">
        <v>0</v>
      </c>
      <c r="AD61" s="117">
        <f t="shared" si="42"/>
        <v>10.316036</v>
      </c>
      <c r="AE61" s="125">
        <v>0</v>
      </c>
      <c r="AF61" s="125">
        <v>0</v>
      </c>
      <c r="AG61" s="125">
        <v>10.316036</v>
      </c>
      <c r="AH61" s="125">
        <v>0</v>
      </c>
      <c r="AI61" s="116">
        <f t="shared" si="43"/>
        <v>0</v>
      </c>
      <c r="AJ61" s="115">
        <v>0</v>
      </c>
      <c r="AK61" s="115">
        <v>0</v>
      </c>
      <c r="AL61" s="116">
        <v>0</v>
      </c>
      <c r="AM61" s="117">
        <v>0</v>
      </c>
      <c r="AN61" s="117">
        <f t="shared" si="44"/>
        <v>0</v>
      </c>
      <c r="AO61" s="117">
        <v>0</v>
      </c>
      <c r="AP61" s="117">
        <v>0</v>
      </c>
      <c r="AQ61" s="117">
        <v>0</v>
      </c>
      <c r="AR61" s="117">
        <v>0</v>
      </c>
      <c r="AS61" s="115">
        <f t="shared" si="45"/>
        <v>10.316036</v>
      </c>
      <c r="AT61" s="116">
        <f t="shared" si="46"/>
        <v>0</v>
      </c>
      <c r="AU61" s="116">
        <f t="shared" si="47"/>
        <v>0</v>
      </c>
      <c r="AV61" s="116">
        <f t="shared" si="48"/>
        <v>10.316036</v>
      </c>
      <c r="AW61" s="115">
        <f t="shared" si="49"/>
        <v>0</v>
      </c>
      <c r="AX61" s="128" t="s">
        <v>365</v>
      </c>
    </row>
    <row r="62" spans="1:50" s="69" customFormat="1" ht="55.5" customHeight="1">
      <c r="A62" s="113" t="s">
        <v>335</v>
      </c>
      <c r="B62" s="118" t="s">
        <v>450</v>
      </c>
      <c r="C62" s="113" t="s">
        <v>452</v>
      </c>
      <c r="D62" s="114" t="s">
        <v>366</v>
      </c>
      <c r="E62" s="114">
        <v>2020</v>
      </c>
      <c r="F62" s="114">
        <v>2020</v>
      </c>
      <c r="G62" s="113" t="s">
        <v>365</v>
      </c>
      <c r="H62" s="113" t="s">
        <v>365</v>
      </c>
      <c r="I62" s="115">
        <v>8.00363391591856</v>
      </c>
      <c r="J62" s="118" t="s">
        <v>365</v>
      </c>
      <c r="K62" s="113" t="s">
        <v>365</v>
      </c>
      <c r="L62" s="113" t="s">
        <v>365</v>
      </c>
      <c r="M62" s="115" t="s">
        <v>365</v>
      </c>
      <c r="N62" s="115" t="s">
        <v>365</v>
      </c>
      <c r="O62" s="115">
        <v>0</v>
      </c>
      <c r="P62" s="115">
        <f t="shared" si="19"/>
        <v>8.00363391591856</v>
      </c>
      <c r="Q62" s="117" t="s">
        <v>365</v>
      </c>
      <c r="R62" s="115">
        <f t="shared" si="40"/>
        <v>8.00363391591856</v>
      </c>
      <c r="S62" s="115" t="s">
        <v>365</v>
      </c>
      <c r="T62" s="117">
        <f t="shared" si="21"/>
        <v>0</v>
      </c>
      <c r="U62" s="115">
        <v>0</v>
      </c>
      <c r="V62" s="115">
        <v>0</v>
      </c>
      <c r="W62" s="117">
        <v>0</v>
      </c>
      <c r="X62" s="119">
        <v>0</v>
      </c>
      <c r="Y62" s="116">
        <f t="shared" si="41"/>
        <v>0</v>
      </c>
      <c r="Z62" s="115">
        <v>0</v>
      </c>
      <c r="AA62" s="115">
        <v>0</v>
      </c>
      <c r="AB62" s="116">
        <v>0</v>
      </c>
      <c r="AC62" s="115">
        <v>0</v>
      </c>
      <c r="AD62" s="117">
        <f t="shared" si="42"/>
        <v>8.00363391591856</v>
      </c>
      <c r="AE62" s="115">
        <v>0</v>
      </c>
      <c r="AF62" s="115">
        <v>0</v>
      </c>
      <c r="AG62" s="119">
        <v>8.00363391591856</v>
      </c>
      <c r="AH62" s="119">
        <v>0</v>
      </c>
      <c r="AI62" s="116">
        <f t="shared" si="43"/>
        <v>0</v>
      </c>
      <c r="AJ62" s="115">
        <v>0</v>
      </c>
      <c r="AK62" s="115">
        <v>0</v>
      </c>
      <c r="AL62" s="116">
        <v>0</v>
      </c>
      <c r="AM62" s="117">
        <v>0</v>
      </c>
      <c r="AN62" s="117">
        <f t="shared" si="44"/>
        <v>0</v>
      </c>
      <c r="AO62" s="117">
        <v>0</v>
      </c>
      <c r="AP62" s="117">
        <v>0</v>
      </c>
      <c r="AQ62" s="117">
        <v>0</v>
      </c>
      <c r="AR62" s="117">
        <v>0</v>
      </c>
      <c r="AS62" s="115">
        <f t="shared" si="45"/>
        <v>8.00363391591856</v>
      </c>
      <c r="AT62" s="116">
        <f t="shared" si="46"/>
        <v>0</v>
      </c>
      <c r="AU62" s="116">
        <f t="shared" si="47"/>
        <v>0</v>
      </c>
      <c r="AV62" s="116">
        <f t="shared" si="48"/>
        <v>8.00363391591856</v>
      </c>
      <c r="AW62" s="115">
        <f t="shared" si="49"/>
        <v>0</v>
      </c>
      <c r="AX62" s="128" t="s">
        <v>365</v>
      </c>
    </row>
    <row r="63" spans="1:50" s="69" customFormat="1" ht="40.5" customHeight="1">
      <c r="A63" s="113" t="s">
        <v>335</v>
      </c>
      <c r="B63" s="118" t="s">
        <v>359</v>
      </c>
      <c r="C63" s="113" t="s">
        <v>453</v>
      </c>
      <c r="D63" s="114" t="s">
        <v>367</v>
      </c>
      <c r="E63" s="114">
        <v>2020</v>
      </c>
      <c r="F63" s="114">
        <v>2020</v>
      </c>
      <c r="G63" s="113" t="s">
        <v>365</v>
      </c>
      <c r="H63" s="113" t="s">
        <v>365</v>
      </c>
      <c r="I63" s="115">
        <v>1.05851768</v>
      </c>
      <c r="J63" s="118" t="s">
        <v>365</v>
      </c>
      <c r="K63" s="113" t="s">
        <v>365</v>
      </c>
      <c r="L63" s="113" t="s">
        <v>365</v>
      </c>
      <c r="M63" s="114" t="s">
        <v>365</v>
      </c>
      <c r="N63" s="114" t="s">
        <v>365</v>
      </c>
      <c r="O63" s="115">
        <v>0</v>
      </c>
      <c r="P63" s="115">
        <f t="shared" si="19"/>
        <v>1.05851768</v>
      </c>
      <c r="Q63" s="117" t="s">
        <v>365</v>
      </c>
      <c r="R63" s="115">
        <f t="shared" si="40"/>
        <v>1.05851768</v>
      </c>
      <c r="S63" s="115" t="s">
        <v>365</v>
      </c>
      <c r="T63" s="117">
        <f t="shared" si="21"/>
        <v>0</v>
      </c>
      <c r="U63" s="115">
        <v>0</v>
      </c>
      <c r="V63" s="115">
        <v>0</v>
      </c>
      <c r="W63" s="117">
        <v>0</v>
      </c>
      <c r="X63" s="115">
        <v>0</v>
      </c>
      <c r="Y63" s="116">
        <f t="shared" si="41"/>
        <v>0</v>
      </c>
      <c r="Z63" s="115">
        <v>0</v>
      </c>
      <c r="AA63" s="115">
        <v>0</v>
      </c>
      <c r="AB63" s="115">
        <v>0</v>
      </c>
      <c r="AC63" s="115">
        <v>0</v>
      </c>
      <c r="AD63" s="117">
        <f t="shared" si="42"/>
        <v>1.05851768</v>
      </c>
      <c r="AE63" s="115">
        <v>0</v>
      </c>
      <c r="AF63" s="115">
        <v>0</v>
      </c>
      <c r="AG63" s="115">
        <v>1.05851768</v>
      </c>
      <c r="AH63" s="115">
        <v>0</v>
      </c>
      <c r="AI63" s="116">
        <f t="shared" si="43"/>
        <v>0</v>
      </c>
      <c r="AJ63" s="115">
        <v>0</v>
      </c>
      <c r="AK63" s="115">
        <v>0</v>
      </c>
      <c r="AL63" s="116">
        <v>0</v>
      </c>
      <c r="AM63" s="117">
        <v>0</v>
      </c>
      <c r="AN63" s="117">
        <f t="shared" si="44"/>
        <v>0</v>
      </c>
      <c r="AO63" s="117">
        <v>0</v>
      </c>
      <c r="AP63" s="117">
        <v>0</v>
      </c>
      <c r="AQ63" s="117">
        <v>0</v>
      </c>
      <c r="AR63" s="117">
        <v>0</v>
      </c>
      <c r="AS63" s="115">
        <f t="shared" si="45"/>
        <v>1.05851768</v>
      </c>
      <c r="AT63" s="116">
        <f t="shared" si="46"/>
        <v>0</v>
      </c>
      <c r="AU63" s="116">
        <f t="shared" si="47"/>
        <v>0</v>
      </c>
      <c r="AV63" s="116">
        <f t="shared" si="48"/>
        <v>1.05851768</v>
      </c>
      <c r="AW63" s="115">
        <f t="shared" si="49"/>
        <v>0</v>
      </c>
      <c r="AX63" s="128" t="s">
        <v>365</v>
      </c>
    </row>
    <row r="64" spans="1:50" s="69" customFormat="1" ht="40.5" customHeight="1">
      <c r="A64" s="113" t="s">
        <v>335</v>
      </c>
      <c r="B64" s="118" t="s">
        <v>489</v>
      </c>
      <c r="C64" s="113" t="s">
        <v>410</v>
      </c>
      <c r="D64" s="114" t="s">
        <v>366</v>
      </c>
      <c r="E64" s="114">
        <v>2020</v>
      </c>
      <c r="F64" s="114">
        <v>2020</v>
      </c>
      <c r="G64" s="113" t="s">
        <v>365</v>
      </c>
      <c r="H64" s="113" t="s">
        <v>365</v>
      </c>
      <c r="I64" s="115">
        <f>2.30842583+0.16</f>
        <v>2.46842583</v>
      </c>
      <c r="J64" s="118" t="s">
        <v>435</v>
      </c>
      <c r="K64" s="113" t="s">
        <v>365</v>
      </c>
      <c r="L64" s="113" t="s">
        <v>365</v>
      </c>
      <c r="M64" s="114" t="s">
        <v>365</v>
      </c>
      <c r="N64" s="114" t="s">
        <v>365</v>
      </c>
      <c r="O64" s="115">
        <v>0</v>
      </c>
      <c r="P64" s="115">
        <f t="shared" si="19"/>
        <v>2.46842583</v>
      </c>
      <c r="Q64" s="117" t="s">
        <v>365</v>
      </c>
      <c r="R64" s="115">
        <f t="shared" si="40"/>
        <v>2.46842583</v>
      </c>
      <c r="S64" s="115" t="s">
        <v>365</v>
      </c>
      <c r="T64" s="117">
        <f t="shared" si="21"/>
        <v>0</v>
      </c>
      <c r="U64" s="115">
        <v>0</v>
      </c>
      <c r="V64" s="115">
        <v>0</v>
      </c>
      <c r="W64" s="117">
        <v>0</v>
      </c>
      <c r="X64" s="115">
        <v>0</v>
      </c>
      <c r="Y64" s="116">
        <f t="shared" si="41"/>
        <v>0</v>
      </c>
      <c r="Z64" s="115">
        <v>0</v>
      </c>
      <c r="AA64" s="115">
        <v>0</v>
      </c>
      <c r="AB64" s="115">
        <v>0</v>
      </c>
      <c r="AC64" s="115">
        <v>0</v>
      </c>
      <c r="AD64" s="117">
        <f t="shared" si="42"/>
        <v>2.46842583</v>
      </c>
      <c r="AE64" s="115">
        <v>0</v>
      </c>
      <c r="AF64" s="115">
        <v>0</v>
      </c>
      <c r="AG64" s="115">
        <v>2.46842583</v>
      </c>
      <c r="AH64" s="115">
        <v>0</v>
      </c>
      <c r="AI64" s="116">
        <f t="shared" si="43"/>
        <v>0</v>
      </c>
      <c r="AJ64" s="115">
        <v>0</v>
      </c>
      <c r="AK64" s="115">
        <v>0</v>
      </c>
      <c r="AL64" s="116">
        <v>0</v>
      </c>
      <c r="AM64" s="117">
        <v>0</v>
      </c>
      <c r="AN64" s="117">
        <f t="shared" si="44"/>
        <v>0</v>
      </c>
      <c r="AO64" s="117">
        <v>0</v>
      </c>
      <c r="AP64" s="117">
        <v>0</v>
      </c>
      <c r="AQ64" s="117">
        <v>0</v>
      </c>
      <c r="AR64" s="117">
        <v>0</v>
      </c>
      <c r="AS64" s="115">
        <f t="shared" si="45"/>
        <v>2.46842583</v>
      </c>
      <c r="AT64" s="116">
        <f t="shared" si="46"/>
        <v>0</v>
      </c>
      <c r="AU64" s="116">
        <f t="shared" si="47"/>
        <v>0</v>
      </c>
      <c r="AV64" s="116">
        <f t="shared" si="48"/>
        <v>2.46842583</v>
      </c>
      <c r="AW64" s="115">
        <f t="shared" si="49"/>
        <v>0</v>
      </c>
      <c r="AX64" s="128" t="s">
        <v>365</v>
      </c>
    </row>
    <row r="65" spans="1:50" s="69" customFormat="1" ht="40.5" customHeight="1">
      <c r="A65" s="113" t="s">
        <v>335</v>
      </c>
      <c r="B65" s="118" t="s">
        <v>490</v>
      </c>
      <c r="C65" s="113" t="s">
        <v>479</v>
      </c>
      <c r="D65" s="114" t="s">
        <v>367</v>
      </c>
      <c r="E65" s="114">
        <v>2020</v>
      </c>
      <c r="F65" s="114">
        <v>2020</v>
      </c>
      <c r="G65" s="113" t="s">
        <v>365</v>
      </c>
      <c r="H65" s="113" t="s">
        <v>365</v>
      </c>
      <c r="I65" s="115">
        <f>1.74468+0.077</f>
        <v>1.82168</v>
      </c>
      <c r="J65" s="118" t="s">
        <v>365</v>
      </c>
      <c r="K65" s="113" t="s">
        <v>365</v>
      </c>
      <c r="L65" s="113" t="s">
        <v>365</v>
      </c>
      <c r="M65" s="114" t="s">
        <v>365</v>
      </c>
      <c r="N65" s="114" t="s">
        <v>365</v>
      </c>
      <c r="O65" s="115">
        <v>0</v>
      </c>
      <c r="P65" s="115">
        <f>I65</f>
        <v>1.82168</v>
      </c>
      <c r="Q65" s="117" t="s">
        <v>365</v>
      </c>
      <c r="R65" s="115">
        <f t="shared" si="40"/>
        <v>1.82168</v>
      </c>
      <c r="S65" s="115" t="s">
        <v>365</v>
      </c>
      <c r="T65" s="117">
        <f>U65+V65+W65+X65</f>
        <v>0</v>
      </c>
      <c r="U65" s="115">
        <v>0</v>
      </c>
      <c r="V65" s="115">
        <v>0</v>
      </c>
      <c r="W65" s="117">
        <v>0</v>
      </c>
      <c r="X65" s="115">
        <v>0</v>
      </c>
      <c r="Y65" s="116">
        <f>Z65+AA65+AB65+AC65</f>
        <v>0</v>
      </c>
      <c r="Z65" s="115">
        <v>0</v>
      </c>
      <c r="AA65" s="115">
        <v>0</v>
      </c>
      <c r="AB65" s="115">
        <v>0</v>
      </c>
      <c r="AC65" s="115">
        <v>0</v>
      </c>
      <c r="AD65" s="117">
        <f>AE65+AF65+AG65+AH65</f>
        <v>1.82168</v>
      </c>
      <c r="AE65" s="115">
        <v>0</v>
      </c>
      <c r="AF65" s="115">
        <v>0</v>
      </c>
      <c r="AG65" s="115">
        <v>1.82168</v>
      </c>
      <c r="AH65" s="115">
        <v>0</v>
      </c>
      <c r="AI65" s="116">
        <f t="shared" si="43"/>
        <v>0</v>
      </c>
      <c r="AJ65" s="115">
        <v>0</v>
      </c>
      <c r="AK65" s="115">
        <v>0</v>
      </c>
      <c r="AL65" s="116">
        <v>0</v>
      </c>
      <c r="AM65" s="117">
        <v>0</v>
      </c>
      <c r="AN65" s="117">
        <f t="shared" si="44"/>
        <v>0</v>
      </c>
      <c r="AO65" s="117">
        <v>0</v>
      </c>
      <c r="AP65" s="117">
        <v>0</v>
      </c>
      <c r="AQ65" s="117">
        <v>0</v>
      </c>
      <c r="AR65" s="117">
        <v>0</v>
      </c>
      <c r="AS65" s="115">
        <f t="shared" si="45"/>
        <v>1.82168</v>
      </c>
      <c r="AT65" s="116">
        <f t="shared" si="46"/>
        <v>0</v>
      </c>
      <c r="AU65" s="116">
        <f t="shared" si="47"/>
        <v>0</v>
      </c>
      <c r="AV65" s="116">
        <f t="shared" si="48"/>
        <v>1.82168</v>
      </c>
      <c r="AW65" s="115">
        <f t="shared" si="49"/>
        <v>0</v>
      </c>
      <c r="AX65" s="127" t="s">
        <v>365</v>
      </c>
    </row>
    <row r="66" spans="1:50" s="69" customFormat="1" ht="40.5" customHeight="1">
      <c r="A66" s="113" t="s">
        <v>335</v>
      </c>
      <c r="B66" s="118" t="s">
        <v>491</v>
      </c>
      <c r="C66" s="113" t="s">
        <v>446</v>
      </c>
      <c r="D66" s="114" t="s">
        <v>367</v>
      </c>
      <c r="E66" s="114">
        <v>2020</v>
      </c>
      <c r="F66" s="114">
        <v>2020</v>
      </c>
      <c r="G66" s="113" t="s">
        <v>365</v>
      </c>
      <c r="H66" s="113" t="s">
        <v>365</v>
      </c>
      <c r="I66" s="115">
        <f>3.533252+0.098</f>
        <v>3.631252</v>
      </c>
      <c r="J66" s="118" t="s">
        <v>365</v>
      </c>
      <c r="K66" s="113" t="s">
        <v>365</v>
      </c>
      <c r="L66" s="113" t="s">
        <v>365</v>
      </c>
      <c r="M66" s="114" t="s">
        <v>365</v>
      </c>
      <c r="N66" s="114" t="s">
        <v>365</v>
      </c>
      <c r="O66" s="115">
        <v>0</v>
      </c>
      <c r="P66" s="115">
        <f>I66</f>
        <v>3.631252</v>
      </c>
      <c r="Q66" s="117" t="s">
        <v>365</v>
      </c>
      <c r="R66" s="115">
        <f t="shared" si="40"/>
        <v>3.631252</v>
      </c>
      <c r="S66" s="115" t="s">
        <v>365</v>
      </c>
      <c r="T66" s="117">
        <f>U66+V66+W66+X66</f>
        <v>0</v>
      </c>
      <c r="U66" s="115">
        <v>0</v>
      </c>
      <c r="V66" s="115">
        <v>0</v>
      </c>
      <c r="W66" s="117">
        <v>0</v>
      </c>
      <c r="X66" s="115">
        <v>0</v>
      </c>
      <c r="Y66" s="116">
        <f>Z66+AA66+AB66+AC66</f>
        <v>0</v>
      </c>
      <c r="Z66" s="115">
        <v>0</v>
      </c>
      <c r="AA66" s="115">
        <v>0</v>
      </c>
      <c r="AB66" s="115">
        <v>0</v>
      </c>
      <c r="AC66" s="115">
        <v>0</v>
      </c>
      <c r="AD66" s="117">
        <f>AE66+AF66+AG66+AH66</f>
        <v>3.631252</v>
      </c>
      <c r="AE66" s="115">
        <v>0</v>
      </c>
      <c r="AF66" s="115">
        <v>0</v>
      </c>
      <c r="AG66" s="115">
        <v>3.631252</v>
      </c>
      <c r="AH66" s="115">
        <v>0</v>
      </c>
      <c r="AI66" s="116">
        <f t="shared" si="43"/>
        <v>0</v>
      </c>
      <c r="AJ66" s="115">
        <v>0</v>
      </c>
      <c r="AK66" s="115">
        <v>0</v>
      </c>
      <c r="AL66" s="116">
        <v>0</v>
      </c>
      <c r="AM66" s="117">
        <v>0</v>
      </c>
      <c r="AN66" s="117">
        <f t="shared" si="44"/>
        <v>0</v>
      </c>
      <c r="AO66" s="117">
        <v>0</v>
      </c>
      <c r="AP66" s="117">
        <v>0</v>
      </c>
      <c r="AQ66" s="117">
        <v>0</v>
      </c>
      <c r="AR66" s="117">
        <v>0</v>
      </c>
      <c r="AS66" s="115">
        <f t="shared" si="45"/>
        <v>3.631252</v>
      </c>
      <c r="AT66" s="116">
        <f t="shared" si="46"/>
        <v>0</v>
      </c>
      <c r="AU66" s="116">
        <f t="shared" si="47"/>
        <v>0</v>
      </c>
      <c r="AV66" s="116">
        <f t="shared" si="48"/>
        <v>3.631252</v>
      </c>
      <c r="AW66" s="115">
        <f t="shared" si="49"/>
        <v>0</v>
      </c>
      <c r="AX66" s="128" t="s">
        <v>365</v>
      </c>
    </row>
    <row r="67" spans="1:50" s="69" customFormat="1" ht="55.5" customHeight="1">
      <c r="A67" s="113" t="s">
        <v>335</v>
      </c>
      <c r="B67" s="118" t="s">
        <v>676</v>
      </c>
      <c r="C67" s="113" t="s">
        <v>454</v>
      </c>
      <c r="D67" s="114" t="s">
        <v>366</v>
      </c>
      <c r="E67" s="114">
        <v>2020</v>
      </c>
      <c r="F67" s="114">
        <v>2020</v>
      </c>
      <c r="G67" s="113" t="s">
        <v>365</v>
      </c>
      <c r="H67" s="113" t="s">
        <v>365</v>
      </c>
      <c r="I67" s="115">
        <f>6.47166634+48</f>
        <v>54.47166634</v>
      </c>
      <c r="J67" s="118" t="s">
        <v>365</v>
      </c>
      <c r="K67" s="113" t="s">
        <v>365</v>
      </c>
      <c r="L67" s="113" t="s">
        <v>365</v>
      </c>
      <c r="M67" s="114" t="s">
        <v>365</v>
      </c>
      <c r="N67" s="114" t="s">
        <v>365</v>
      </c>
      <c r="O67" s="115">
        <v>0</v>
      </c>
      <c r="P67" s="115">
        <f>I67</f>
        <v>54.47166634</v>
      </c>
      <c r="Q67" s="117" t="s">
        <v>365</v>
      </c>
      <c r="R67" s="115">
        <f t="shared" si="40"/>
        <v>54.47166634</v>
      </c>
      <c r="S67" s="115" t="s">
        <v>365</v>
      </c>
      <c r="T67" s="117">
        <f>U67+V67+W67+X67</f>
        <v>0</v>
      </c>
      <c r="U67" s="115">
        <v>0</v>
      </c>
      <c r="V67" s="115">
        <v>0</v>
      </c>
      <c r="W67" s="117">
        <v>0</v>
      </c>
      <c r="X67" s="115">
        <v>0</v>
      </c>
      <c r="Y67" s="116">
        <f>Z67+AA67+AB67+AC67</f>
        <v>0</v>
      </c>
      <c r="Z67" s="115">
        <v>0</v>
      </c>
      <c r="AA67" s="115">
        <v>0</v>
      </c>
      <c r="AB67" s="115">
        <v>0</v>
      </c>
      <c r="AC67" s="115">
        <v>0</v>
      </c>
      <c r="AD67" s="117">
        <f>AE67+AF67+AG67+AH67</f>
        <v>54.47166634</v>
      </c>
      <c r="AE67" s="115">
        <v>0</v>
      </c>
      <c r="AF67" s="115">
        <v>0</v>
      </c>
      <c r="AG67" s="115">
        <f>6.47166634+48</f>
        <v>54.47166634</v>
      </c>
      <c r="AH67" s="115">
        <v>0</v>
      </c>
      <c r="AI67" s="116">
        <f t="shared" si="43"/>
        <v>0</v>
      </c>
      <c r="AJ67" s="115">
        <v>0</v>
      </c>
      <c r="AK67" s="115">
        <v>0</v>
      </c>
      <c r="AL67" s="116">
        <v>0</v>
      </c>
      <c r="AM67" s="117">
        <v>0</v>
      </c>
      <c r="AN67" s="117">
        <f t="shared" si="44"/>
        <v>0</v>
      </c>
      <c r="AO67" s="117">
        <v>0</v>
      </c>
      <c r="AP67" s="117">
        <v>0</v>
      </c>
      <c r="AQ67" s="117">
        <v>0</v>
      </c>
      <c r="AR67" s="117">
        <v>0</v>
      </c>
      <c r="AS67" s="115">
        <f t="shared" si="45"/>
        <v>54.47166634</v>
      </c>
      <c r="AT67" s="116">
        <f t="shared" si="46"/>
        <v>0</v>
      </c>
      <c r="AU67" s="116">
        <f t="shared" si="47"/>
        <v>0</v>
      </c>
      <c r="AV67" s="116">
        <f t="shared" si="48"/>
        <v>54.47166634</v>
      </c>
      <c r="AW67" s="115">
        <f t="shared" si="49"/>
        <v>0</v>
      </c>
      <c r="AX67" s="127" t="s">
        <v>365</v>
      </c>
    </row>
    <row r="68" spans="1:50" s="8" customFormat="1" ht="21">
      <c r="A68" s="54" t="s">
        <v>337</v>
      </c>
      <c r="B68" s="54" t="s">
        <v>338</v>
      </c>
      <c r="C68" s="54" t="s">
        <v>364</v>
      </c>
      <c r="D68" s="54" t="s">
        <v>365</v>
      </c>
      <c r="E68" s="54" t="s">
        <v>365</v>
      </c>
      <c r="F68" s="54" t="s">
        <v>365</v>
      </c>
      <c r="G68" s="54" t="s">
        <v>365</v>
      </c>
      <c r="H68" s="58" t="s">
        <v>365</v>
      </c>
      <c r="I68" s="58">
        <f>SUM(I69:I70)</f>
        <v>45.983450000000005</v>
      </c>
      <c r="J68" s="58" t="s">
        <v>365</v>
      </c>
      <c r="K68" s="58" t="s">
        <v>365</v>
      </c>
      <c r="L68" s="58" t="s">
        <v>365</v>
      </c>
      <c r="M68" s="58" t="s">
        <v>365</v>
      </c>
      <c r="N68" s="58" t="s">
        <v>365</v>
      </c>
      <c r="O68" s="58">
        <f aca="true" t="shared" si="50" ref="O68:AW68">SUM(O69:O70)</f>
        <v>0</v>
      </c>
      <c r="P68" s="58">
        <f t="shared" si="50"/>
        <v>45.983450000000005</v>
      </c>
      <c r="Q68" s="58" t="s">
        <v>365</v>
      </c>
      <c r="R68" s="58">
        <f t="shared" si="50"/>
        <v>45.983450000000005</v>
      </c>
      <c r="S68" s="58" t="s">
        <v>365</v>
      </c>
      <c r="T68" s="58">
        <f t="shared" si="50"/>
        <v>0</v>
      </c>
      <c r="U68" s="58">
        <f t="shared" si="50"/>
        <v>0</v>
      </c>
      <c r="V68" s="58">
        <f t="shared" si="50"/>
        <v>0</v>
      </c>
      <c r="W68" s="58">
        <f t="shared" si="50"/>
        <v>0</v>
      </c>
      <c r="X68" s="58">
        <f t="shared" si="50"/>
        <v>0</v>
      </c>
      <c r="Y68" s="58">
        <f t="shared" si="50"/>
        <v>0</v>
      </c>
      <c r="Z68" s="58">
        <f t="shared" si="50"/>
        <v>0</v>
      </c>
      <c r="AA68" s="58">
        <f t="shared" si="50"/>
        <v>0</v>
      </c>
      <c r="AB68" s="58">
        <f t="shared" si="50"/>
        <v>0</v>
      </c>
      <c r="AC68" s="58">
        <f t="shared" si="50"/>
        <v>0</v>
      </c>
      <c r="AD68" s="58">
        <f t="shared" si="50"/>
        <v>45.983450000000005</v>
      </c>
      <c r="AE68" s="58">
        <f t="shared" si="50"/>
        <v>0</v>
      </c>
      <c r="AF68" s="58">
        <f t="shared" si="50"/>
        <v>0</v>
      </c>
      <c r="AG68" s="58">
        <f t="shared" si="50"/>
        <v>45.983450000000005</v>
      </c>
      <c r="AH68" s="58">
        <f t="shared" si="50"/>
        <v>0</v>
      </c>
      <c r="AI68" s="58">
        <f t="shared" si="50"/>
        <v>0</v>
      </c>
      <c r="AJ68" s="58">
        <f t="shared" si="50"/>
        <v>0</v>
      </c>
      <c r="AK68" s="58">
        <f t="shared" si="50"/>
        <v>0</v>
      </c>
      <c r="AL68" s="58">
        <f t="shared" si="50"/>
        <v>0</v>
      </c>
      <c r="AM68" s="58">
        <f t="shared" si="50"/>
        <v>0</v>
      </c>
      <c r="AN68" s="58">
        <f t="shared" si="50"/>
        <v>0</v>
      </c>
      <c r="AO68" s="58">
        <f t="shared" si="50"/>
        <v>0</v>
      </c>
      <c r="AP68" s="58">
        <f t="shared" si="50"/>
        <v>0</v>
      </c>
      <c r="AQ68" s="58">
        <f t="shared" si="50"/>
        <v>0</v>
      </c>
      <c r="AR68" s="58">
        <f t="shared" si="50"/>
        <v>0</v>
      </c>
      <c r="AS68" s="58">
        <f t="shared" si="50"/>
        <v>45.983450000000005</v>
      </c>
      <c r="AT68" s="58">
        <f t="shared" si="50"/>
        <v>0</v>
      </c>
      <c r="AU68" s="58">
        <f t="shared" si="50"/>
        <v>0</v>
      </c>
      <c r="AV68" s="58">
        <f t="shared" si="50"/>
        <v>45.983450000000005</v>
      </c>
      <c r="AW68" s="58">
        <f t="shared" si="50"/>
        <v>0</v>
      </c>
      <c r="AX68" s="58" t="s">
        <v>365</v>
      </c>
    </row>
    <row r="69" spans="1:50" s="69" customFormat="1" ht="48" customHeight="1">
      <c r="A69" s="113" t="s">
        <v>337</v>
      </c>
      <c r="B69" s="113" t="s">
        <v>667</v>
      </c>
      <c r="C69" s="113" t="s">
        <v>614</v>
      </c>
      <c r="D69" s="114" t="s">
        <v>366</v>
      </c>
      <c r="E69" s="114">
        <v>2020</v>
      </c>
      <c r="F69" s="114">
        <v>2020</v>
      </c>
      <c r="G69" s="114" t="s">
        <v>365</v>
      </c>
      <c r="H69" s="113" t="s">
        <v>365</v>
      </c>
      <c r="I69" s="115">
        <v>28.7645</v>
      </c>
      <c r="J69" s="113" t="s">
        <v>365</v>
      </c>
      <c r="K69" s="113" t="s">
        <v>365</v>
      </c>
      <c r="L69" s="113" t="s">
        <v>365</v>
      </c>
      <c r="M69" s="113" t="s">
        <v>365</v>
      </c>
      <c r="N69" s="113" t="s">
        <v>365</v>
      </c>
      <c r="O69" s="116">
        <v>0</v>
      </c>
      <c r="P69" s="115">
        <f>I69</f>
        <v>28.7645</v>
      </c>
      <c r="Q69" s="117" t="s">
        <v>365</v>
      </c>
      <c r="R69" s="117">
        <f>P69-O69</f>
        <v>28.7645</v>
      </c>
      <c r="S69" s="115" t="s">
        <v>365</v>
      </c>
      <c r="T69" s="117">
        <f>U69+V69+W69+X69</f>
        <v>0</v>
      </c>
      <c r="U69" s="115">
        <v>0</v>
      </c>
      <c r="V69" s="115">
        <v>0</v>
      </c>
      <c r="W69" s="117">
        <v>0</v>
      </c>
      <c r="X69" s="117">
        <v>0</v>
      </c>
      <c r="Y69" s="116">
        <f>Z69+AA69+AB69+AC69</f>
        <v>0</v>
      </c>
      <c r="Z69" s="116">
        <v>0</v>
      </c>
      <c r="AA69" s="116">
        <v>0</v>
      </c>
      <c r="AB69" s="116">
        <v>0</v>
      </c>
      <c r="AC69" s="116">
        <v>0</v>
      </c>
      <c r="AD69" s="117">
        <f>AE69+AF69+AG69+AH69</f>
        <v>28.7645</v>
      </c>
      <c r="AE69" s="115">
        <v>0</v>
      </c>
      <c r="AF69" s="115">
        <v>0</v>
      </c>
      <c r="AG69" s="117">
        <v>28.7645</v>
      </c>
      <c r="AH69" s="117">
        <v>0</v>
      </c>
      <c r="AI69" s="116">
        <f>AJ69+AK69+AL69+AM69</f>
        <v>0</v>
      </c>
      <c r="AJ69" s="115">
        <v>0</v>
      </c>
      <c r="AK69" s="115">
        <v>0</v>
      </c>
      <c r="AL69" s="116">
        <v>0</v>
      </c>
      <c r="AM69" s="117">
        <v>0</v>
      </c>
      <c r="AN69" s="117">
        <f>AO69+AP69+AQ69+AR69</f>
        <v>0</v>
      </c>
      <c r="AO69" s="117">
        <v>0</v>
      </c>
      <c r="AP69" s="117">
        <v>0</v>
      </c>
      <c r="AQ69" s="117">
        <v>0</v>
      </c>
      <c r="AR69" s="117">
        <v>0</v>
      </c>
      <c r="AS69" s="115">
        <f>AN69+AD69+AI69</f>
        <v>28.7645</v>
      </c>
      <c r="AT69" s="116">
        <f>AE69+AJ69+AO69</f>
        <v>0</v>
      </c>
      <c r="AU69" s="116">
        <f>AF69+AK69+AP69</f>
        <v>0</v>
      </c>
      <c r="AV69" s="116">
        <f>AQ69+AG69+AL69</f>
        <v>28.7645</v>
      </c>
      <c r="AW69" s="115">
        <f>AR69+AH69+AM69</f>
        <v>0</v>
      </c>
      <c r="AX69" s="113" t="s">
        <v>365</v>
      </c>
    </row>
    <row r="70" spans="1:50" s="69" customFormat="1" ht="48" customHeight="1">
      <c r="A70" s="113" t="s">
        <v>337</v>
      </c>
      <c r="B70" s="113" t="s">
        <v>485</v>
      </c>
      <c r="C70" s="113" t="s">
        <v>376</v>
      </c>
      <c r="D70" s="114" t="s">
        <v>366</v>
      </c>
      <c r="E70" s="114" t="s">
        <v>375</v>
      </c>
      <c r="F70" s="114" t="s">
        <v>375</v>
      </c>
      <c r="G70" s="114" t="s">
        <v>365</v>
      </c>
      <c r="H70" s="113" t="s">
        <v>365</v>
      </c>
      <c r="I70" s="115">
        <v>17.21895</v>
      </c>
      <c r="J70" s="113" t="s">
        <v>365</v>
      </c>
      <c r="K70" s="113" t="s">
        <v>365</v>
      </c>
      <c r="L70" s="113" t="s">
        <v>365</v>
      </c>
      <c r="M70" s="113" t="s">
        <v>365</v>
      </c>
      <c r="N70" s="113" t="s">
        <v>365</v>
      </c>
      <c r="O70" s="116">
        <v>0</v>
      </c>
      <c r="P70" s="115">
        <f>I70</f>
        <v>17.21895</v>
      </c>
      <c r="Q70" s="117" t="s">
        <v>365</v>
      </c>
      <c r="R70" s="117">
        <f>P70-O70</f>
        <v>17.21895</v>
      </c>
      <c r="S70" s="115" t="s">
        <v>365</v>
      </c>
      <c r="T70" s="117">
        <f>U70+V70+W70+X70</f>
        <v>0</v>
      </c>
      <c r="U70" s="115">
        <v>0</v>
      </c>
      <c r="V70" s="115">
        <v>0</v>
      </c>
      <c r="W70" s="117">
        <v>0</v>
      </c>
      <c r="X70" s="117">
        <v>0</v>
      </c>
      <c r="Y70" s="116">
        <f>Z70+AA70+AB70+AC70</f>
        <v>0</v>
      </c>
      <c r="Z70" s="116">
        <v>0</v>
      </c>
      <c r="AA70" s="116">
        <v>0</v>
      </c>
      <c r="AB70" s="116">
        <v>0</v>
      </c>
      <c r="AC70" s="116">
        <v>0</v>
      </c>
      <c r="AD70" s="117">
        <f>AE70+AF70+AG70+AH70</f>
        <v>17.21895</v>
      </c>
      <c r="AE70" s="115">
        <v>0</v>
      </c>
      <c r="AF70" s="115">
        <v>0</v>
      </c>
      <c r="AG70" s="117">
        <v>17.21895</v>
      </c>
      <c r="AH70" s="117">
        <v>0</v>
      </c>
      <c r="AI70" s="116">
        <f>AJ70+AK70+AL70+AM70</f>
        <v>0</v>
      </c>
      <c r="AJ70" s="115">
        <v>0</v>
      </c>
      <c r="AK70" s="115">
        <v>0</v>
      </c>
      <c r="AL70" s="116">
        <v>0</v>
      </c>
      <c r="AM70" s="117">
        <v>0</v>
      </c>
      <c r="AN70" s="117">
        <f>AO70+AP70+AQ70+AR70</f>
        <v>0</v>
      </c>
      <c r="AO70" s="117">
        <v>0</v>
      </c>
      <c r="AP70" s="117">
        <v>0</v>
      </c>
      <c r="AQ70" s="117">
        <v>0</v>
      </c>
      <c r="AR70" s="117">
        <v>0</v>
      </c>
      <c r="AS70" s="115">
        <f>AN70+AD70+AI70</f>
        <v>17.21895</v>
      </c>
      <c r="AT70" s="116">
        <f>AE70+AJ70+AO70</f>
        <v>0</v>
      </c>
      <c r="AU70" s="116">
        <f>AF70+AK70+AP70</f>
        <v>0</v>
      </c>
      <c r="AV70" s="116">
        <f>AQ70+AG70+AL70</f>
        <v>17.21895</v>
      </c>
      <c r="AW70" s="115">
        <f>AR70+AH70+AM70</f>
        <v>0</v>
      </c>
      <c r="AX70" s="113" t="s">
        <v>365</v>
      </c>
    </row>
    <row r="71" spans="1:50" s="8" customFormat="1" ht="21">
      <c r="A71" s="54" t="s">
        <v>339</v>
      </c>
      <c r="B71" s="54" t="s">
        <v>340</v>
      </c>
      <c r="C71" s="54" t="s">
        <v>364</v>
      </c>
      <c r="D71" s="54" t="s">
        <v>365</v>
      </c>
      <c r="E71" s="54" t="s">
        <v>365</v>
      </c>
      <c r="F71" s="54" t="s">
        <v>365</v>
      </c>
      <c r="G71" s="54" t="s">
        <v>365</v>
      </c>
      <c r="H71" s="58" t="s">
        <v>365</v>
      </c>
      <c r="I71" s="58">
        <f>I72</f>
        <v>25.544792</v>
      </c>
      <c r="J71" s="58" t="str">
        <f>J72</f>
        <v>НД</v>
      </c>
      <c r="K71" s="58" t="s">
        <v>365</v>
      </c>
      <c r="L71" s="58" t="s">
        <v>365</v>
      </c>
      <c r="M71" s="58" t="str">
        <f>M72</f>
        <v>НД</v>
      </c>
      <c r="N71" s="58">
        <v>0</v>
      </c>
      <c r="O71" s="58">
        <f>O72</f>
        <v>0</v>
      </c>
      <c r="P71" s="58">
        <f>P72</f>
        <v>25.544792</v>
      </c>
      <c r="Q71" s="58" t="str">
        <f>Q72</f>
        <v>НД</v>
      </c>
      <c r="R71" s="58">
        <f>R72</f>
        <v>25.544792</v>
      </c>
      <c r="S71" s="58">
        <f>SUM(S72)</f>
        <v>0</v>
      </c>
      <c r="T71" s="58">
        <f>T72</f>
        <v>0</v>
      </c>
      <c r="U71" s="58">
        <f>SUM(U72)</f>
        <v>0</v>
      </c>
      <c r="V71" s="58">
        <f>SUM(V72)</f>
        <v>0</v>
      </c>
      <c r="W71" s="58">
        <f>SUM(W72)</f>
        <v>0</v>
      </c>
      <c r="X71" s="58">
        <f>X72</f>
        <v>0</v>
      </c>
      <c r="Y71" s="58">
        <f>Y72</f>
        <v>0</v>
      </c>
      <c r="Z71" s="58">
        <f>SUM(Z72)</f>
        <v>0</v>
      </c>
      <c r="AA71" s="58">
        <f>SUM(AA72)</f>
        <v>0</v>
      </c>
      <c r="AB71" s="58">
        <f>SUM(AB72)</f>
        <v>0</v>
      </c>
      <c r="AC71" s="58">
        <f aca="true" t="shared" si="51" ref="AC71:AW71">AC72</f>
        <v>0</v>
      </c>
      <c r="AD71" s="58">
        <f>AD72</f>
        <v>25.544792</v>
      </c>
      <c r="AE71" s="58">
        <f>SUM(AE72)</f>
        <v>0</v>
      </c>
      <c r="AF71" s="58">
        <f>SUM(AF72)</f>
        <v>0</v>
      </c>
      <c r="AG71" s="58">
        <f>SUM(AG72)</f>
        <v>25.544792</v>
      </c>
      <c r="AH71" s="58">
        <f>AH72</f>
        <v>0</v>
      </c>
      <c r="AI71" s="58">
        <f t="shared" si="51"/>
        <v>0</v>
      </c>
      <c r="AJ71" s="58">
        <f t="shared" si="51"/>
        <v>0</v>
      </c>
      <c r="AK71" s="58">
        <f t="shared" si="51"/>
        <v>0</v>
      </c>
      <c r="AL71" s="58">
        <f t="shared" si="51"/>
        <v>0</v>
      </c>
      <c r="AM71" s="58">
        <f t="shared" si="51"/>
        <v>0</v>
      </c>
      <c r="AN71" s="58">
        <f t="shared" si="51"/>
        <v>0</v>
      </c>
      <c r="AO71" s="58">
        <f t="shared" si="51"/>
        <v>0</v>
      </c>
      <c r="AP71" s="58">
        <f t="shared" si="51"/>
        <v>0</v>
      </c>
      <c r="AQ71" s="58">
        <f t="shared" si="51"/>
        <v>0</v>
      </c>
      <c r="AR71" s="58">
        <f t="shared" si="51"/>
        <v>0</v>
      </c>
      <c r="AS71" s="58">
        <f t="shared" si="51"/>
        <v>25.544792</v>
      </c>
      <c r="AT71" s="58">
        <f t="shared" si="51"/>
        <v>0</v>
      </c>
      <c r="AU71" s="58">
        <f t="shared" si="51"/>
        <v>0</v>
      </c>
      <c r="AV71" s="58">
        <f t="shared" si="51"/>
        <v>25.544792</v>
      </c>
      <c r="AW71" s="58">
        <f t="shared" si="51"/>
        <v>0</v>
      </c>
      <c r="AX71" s="58" t="s">
        <v>365</v>
      </c>
    </row>
    <row r="72" spans="1:50" s="69" customFormat="1" ht="47.25" customHeight="1">
      <c r="A72" s="113" t="s">
        <v>339</v>
      </c>
      <c r="B72" s="118" t="s">
        <v>409</v>
      </c>
      <c r="C72" s="113" t="s">
        <v>410</v>
      </c>
      <c r="D72" s="114" t="s">
        <v>367</v>
      </c>
      <c r="E72" s="114">
        <v>2020</v>
      </c>
      <c r="F72" s="114">
        <v>2020</v>
      </c>
      <c r="G72" s="113" t="s">
        <v>365</v>
      </c>
      <c r="H72" s="113" t="s">
        <v>365</v>
      </c>
      <c r="I72" s="115">
        <v>25.544792</v>
      </c>
      <c r="J72" s="118" t="s">
        <v>365</v>
      </c>
      <c r="K72" s="113" t="s">
        <v>365</v>
      </c>
      <c r="L72" s="113" t="s">
        <v>365</v>
      </c>
      <c r="M72" s="115" t="s">
        <v>365</v>
      </c>
      <c r="N72" s="115" t="s">
        <v>365</v>
      </c>
      <c r="O72" s="115">
        <v>0</v>
      </c>
      <c r="P72" s="115">
        <f>I72</f>
        <v>25.544792</v>
      </c>
      <c r="Q72" s="117" t="s">
        <v>365</v>
      </c>
      <c r="R72" s="115">
        <f>P72-O72</f>
        <v>25.544792</v>
      </c>
      <c r="S72" s="115" t="s">
        <v>365</v>
      </c>
      <c r="T72" s="117">
        <f>U72+V72+W72+X72</f>
        <v>0</v>
      </c>
      <c r="U72" s="115">
        <v>0</v>
      </c>
      <c r="V72" s="115">
        <v>0</v>
      </c>
      <c r="W72" s="117">
        <v>0</v>
      </c>
      <c r="X72" s="119">
        <v>0</v>
      </c>
      <c r="Y72" s="116">
        <f>Z72+AA72+AB72+AC72</f>
        <v>0</v>
      </c>
      <c r="Z72" s="115">
        <v>0</v>
      </c>
      <c r="AA72" s="115">
        <v>0</v>
      </c>
      <c r="AB72" s="116">
        <v>0</v>
      </c>
      <c r="AC72" s="115">
        <v>0</v>
      </c>
      <c r="AD72" s="117">
        <f>AE72+AF72+AG72+AH72</f>
        <v>25.544792</v>
      </c>
      <c r="AE72" s="115">
        <v>0</v>
      </c>
      <c r="AF72" s="115">
        <v>0</v>
      </c>
      <c r="AG72" s="119">
        <v>25.544792</v>
      </c>
      <c r="AH72" s="119">
        <v>0</v>
      </c>
      <c r="AI72" s="116">
        <f>AJ72+AK72+AL72+AM72</f>
        <v>0</v>
      </c>
      <c r="AJ72" s="115">
        <v>0</v>
      </c>
      <c r="AK72" s="115">
        <v>0</v>
      </c>
      <c r="AL72" s="116">
        <v>0</v>
      </c>
      <c r="AM72" s="117">
        <v>0</v>
      </c>
      <c r="AN72" s="117">
        <f>AO72+AP72+AQ72+AR72</f>
        <v>0</v>
      </c>
      <c r="AO72" s="117">
        <v>0</v>
      </c>
      <c r="AP72" s="117">
        <v>0</v>
      </c>
      <c r="AQ72" s="117">
        <v>0</v>
      </c>
      <c r="AR72" s="117">
        <v>0</v>
      </c>
      <c r="AS72" s="115">
        <f>AN72+AD72+AI72</f>
        <v>25.544792</v>
      </c>
      <c r="AT72" s="116">
        <f>AE72+AJ72+AO72</f>
        <v>0</v>
      </c>
      <c r="AU72" s="116">
        <f>AF72+AK72+AP72</f>
        <v>0</v>
      </c>
      <c r="AV72" s="116">
        <f>AQ72+AG72+AL72</f>
        <v>25.544792</v>
      </c>
      <c r="AW72" s="115">
        <f>AR72+AH72+AM72</f>
        <v>0</v>
      </c>
      <c r="AX72" s="128" t="s">
        <v>365</v>
      </c>
    </row>
    <row r="73" spans="1:50" s="8" customFormat="1" ht="21">
      <c r="A73" s="54" t="s">
        <v>341</v>
      </c>
      <c r="B73" s="54" t="s">
        <v>342</v>
      </c>
      <c r="C73" s="54" t="s">
        <v>364</v>
      </c>
      <c r="D73" s="54" t="s">
        <v>365</v>
      </c>
      <c r="E73" s="54" t="s">
        <v>365</v>
      </c>
      <c r="F73" s="54" t="s">
        <v>365</v>
      </c>
      <c r="G73" s="54" t="s">
        <v>365</v>
      </c>
      <c r="H73" s="58" t="s">
        <v>365</v>
      </c>
      <c r="I73" s="58">
        <v>0</v>
      </c>
      <c r="J73" s="54" t="s">
        <v>365</v>
      </c>
      <c r="K73" s="58" t="s">
        <v>365</v>
      </c>
      <c r="L73" s="58" t="s">
        <v>365</v>
      </c>
      <c r="M73" s="54" t="s">
        <v>365</v>
      </c>
      <c r="N73" s="58">
        <v>0</v>
      </c>
      <c r="O73" s="58">
        <v>0</v>
      </c>
      <c r="P73" s="58">
        <v>0</v>
      </c>
      <c r="Q73" s="58" t="s">
        <v>365</v>
      </c>
      <c r="R73" s="58">
        <v>0</v>
      </c>
      <c r="S73" s="58" t="s">
        <v>365</v>
      </c>
      <c r="T73" s="58">
        <v>0</v>
      </c>
      <c r="U73" s="58">
        <v>0</v>
      </c>
      <c r="V73" s="58">
        <v>0</v>
      </c>
      <c r="W73" s="58">
        <v>0</v>
      </c>
      <c r="X73" s="58">
        <v>0</v>
      </c>
      <c r="Y73" s="58">
        <v>0</v>
      </c>
      <c r="Z73" s="58">
        <v>0</v>
      </c>
      <c r="AA73" s="58">
        <v>0</v>
      </c>
      <c r="AB73" s="58">
        <v>0</v>
      </c>
      <c r="AC73" s="58">
        <v>0</v>
      </c>
      <c r="AD73" s="58">
        <v>0</v>
      </c>
      <c r="AE73" s="58">
        <v>0</v>
      </c>
      <c r="AF73" s="58">
        <v>0</v>
      </c>
      <c r="AG73" s="58">
        <v>0</v>
      </c>
      <c r="AH73" s="58">
        <v>0</v>
      </c>
      <c r="AI73" s="58">
        <v>0</v>
      </c>
      <c r="AJ73" s="58">
        <v>0</v>
      </c>
      <c r="AK73" s="58">
        <v>0</v>
      </c>
      <c r="AL73" s="58">
        <v>0</v>
      </c>
      <c r="AM73" s="58">
        <v>0</v>
      </c>
      <c r="AN73" s="58">
        <v>0</v>
      </c>
      <c r="AO73" s="58">
        <v>0</v>
      </c>
      <c r="AP73" s="58">
        <v>0</v>
      </c>
      <c r="AQ73" s="58">
        <v>0</v>
      </c>
      <c r="AR73" s="58">
        <v>0</v>
      </c>
      <c r="AS73" s="58">
        <v>0</v>
      </c>
      <c r="AT73" s="58">
        <v>0</v>
      </c>
      <c r="AU73" s="58">
        <v>0</v>
      </c>
      <c r="AV73" s="58">
        <v>0</v>
      </c>
      <c r="AW73" s="58">
        <v>0</v>
      </c>
      <c r="AX73" s="58" t="s">
        <v>365</v>
      </c>
    </row>
    <row r="74" spans="1:50" s="8" customFormat="1" ht="21">
      <c r="A74" s="54" t="s">
        <v>343</v>
      </c>
      <c r="B74" s="54" t="s">
        <v>344</v>
      </c>
      <c r="C74" s="54" t="s">
        <v>364</v>
      </c>
      <c r="D74" s="54" t="s">
        <v>365</v>
      </c>
      <c r="E74" s="54" t="s">
        <v>365</v>
      </c>
      <c r="F74" s="54" t="s">
        <v>365</v>
      </c>
      <c r="G74" s="54" t="s">
        <v>365</v>
      </c>
      <c r="H74" s="58" t="s">
        <v>365</v>
      </c>
      <c r="I74" s="58">
        <v>0</v>
      </c>
      <c r="J74" s="54" t="s">
        <v>365</v>
      </c>
      <c r="K74" s="58" t="s">
        <v>365</v>
      </c>
      <c r="L74" s="58" t="s">
        <v>365</v>
      </c>
      <c r="M74" s="54" t="s">
        <v>365</v>
      </c>
      <c r="N74" s="58">
        <v>0</v>
      </c>
      <c r="O74" s="58">
        <v>0</v>
      </c>
      <c r="P74" s="58">
        <v>0</v>
      </c>
      <c r="Q74" s="58" t="s">
        <v>365</v>
      </c>
      <c r="R74" s="58">
        <v>0</v>
      </c>
      <c r="S74" s="58" t="s">
        <v>365</v>
      </c>
      <c r="T74" s="58">
        <v>0</v>
      </c>
      <c r="U74" s="58">
        <v>0</v>
      </c>
      <c r="V74" s="58">
        <v>0</v>
      </c>
      <c r="W74" s="58">
        <v>0</v>
      </c>
      <c r="X74" s="58">
        <v>0</v>
      </c>
      <c r="Y74" s="58">
        <v>0</v>
      </c>
      <c r="Z74" s="58">
        <v>0</v>
      </c>
      <c r="AA74" s="58">
        <v>0</v>
      </c>
      <c r="AB74" s="58">
        <v>0</v>
      </c>
      <c r="AC74" s="58">
        <v>0</v>
      </c>
      <c r="AD74" s="58">
        <v>0</v>
      </c>
      <c r="AE74" s="58">
        <v>0</v>
      </c>
      <c r="AF74" s="58">
        <v>0</v>
      </c>
      <c r="AG74" s="58">
        <v>0</v>
      </c>
      <c r="AH74" s="58">
        <v>0</v>
      </c>
      <c r="AI74" s="58">
        <v>0</v>
      </c>
      <c r="AJ74" s="58">
        <v>0</v>
      </c>
      <c r="AK74" s="58">
        <v>0</v>
      </c>
      <c r="AL74" s="58">
        <v>0</v>
      </c>
      <c r="AM74" s="58">
        <v>0</v>
      </c>
      <c r="AN74" s="58">
        <v>0</v>
      </c>
      <c r="AO74" s="58">
        <v>0</v>
      </c>
      <c r="AP74" s="58">
        <v>0</v>
      </c>
      <c r="AQ74" s="58">
        <v>0</v>
      </c>
      <c r="AR74" s="58">
        <v>0</v>
      </c>
      <c r="AS74" s="58">
        <v>0</v>
      </c>
      <c r="AT74" s="58">
        <v>0</v>
      </c>
      <c r="AU74" s="58">
        <v>0</v>
      </c>
      <c r="AV74" s="58">
        <v>0</v>
      </c>
      <c r="AW74" s="58">
        <v>0</v>
      </c>
      <c r="AX74" s="58" t="s">
        <v>365</v>
      </c>
    </row>
    <row r="75" spans="1:50" s="8" customFormat="1" ht="10.5">
      <c r="A75" s="54" t="s">
        <v>345</v>
      </c>
      <c r="B75" s="54" t="s">
        <v>346</v>
      </c>
      <c r="C75" s="54" t="s">
        <v>364</v>
      </c>
      <c r="D75" s="54" t="s">
        <v>365</v>
      </c>
      <c r="E75" s="54" t="s">
        <v>365</v>
      </c>
      <c r="F75" s="54" t="s">
        <v>365</v>
      </c>
      <c r="G75" s="54" t="s">
        <v>365</v>
      </c>
      <c r="H75" s="58" t="s">
        <v>365</v>
      </c>
      <c r="I75" s="64">
        <f>I76+I79+I80+I81</f>
        <v>29611.985316841994</v>
      </c>
      <c r="J75" s="54" t="s">
        <v>365</v>
      </c>
      <c r="K75" s="64" t="s">
        <v>365</v>
      </c>
      <c r="L75" s="64" t="s">
        <v>365</v>
      </c>
      <c r="M75" s="54" t="s">
        <v>365</v>
      </c>
      <c r="N75" s="58">
        <v>0</v>
      </c>
      <c r="O75" s="58">
        <f>O76+O79+O80+O81</f>
        <v>722.7587550000001</v>
      </c>
      <c r="P75" s="64">
        <f>P76+P79+P80+P81</f>
        <v>29611.985316841994</v>
      </c>
      <c r="Q75" s="64" t="s">
        <v>365</v>
      </c>
      <c r="R75" s="58">
        <f>R76+R79+R80+R81</f>
        <v>28889.22656184199</v>
      </c>
      <c r="S75" s="58" t="s">
        <v>365</v>
      </c>
      <c r="T75" s="58">
        <f aca="true" t="shared" si="52" ref="T75:AC75">T76+T79+T80+T81</f>
        <v>0</v>
      </c>
      <c r="U75" s="58">
        <f t="shared" si="52"/>
        <v>0</v>
      </c>
      <c r="V75" s="58">
        <f t="shared" si="52"/>
        <v>0</v>
      </c>
      <c r="W75" s="58">
        <f t="shared" si="52"/>
        <v>0</v>
      </c>
      <c r="X75" s="58">
        <f t="shared" si="52"/>
        <v>0</v>
      </c>
      <c r="Y75" s="58">
        <f t="shared" si="52"/>
        <v>0</v>
      </c>
      <c r="Z75" s="58">
        <f t="shared" si="52"/>
        <v>0</v>
      </c>
      <c r="AA75" s="58">
        <f t="shared" si="52"/>
        <v>0</v>
      </c>
      <c r="AB75" s="58">
        <f t="shared" si="52"/>
        <v>0</v>
      </c>
      <c r="AC75" s="58">
        <f t="shared" si="52"/>
        <v>0</v>
      </c>
      <c r="AD75" s="58">
        <f>AD76+AD79+AD80+AD81</f>
        <v>17978.99385816671</v>
      </c>
      <c r="AE75" s="58">
        <f>AE76+AE79+AE80+AE81</f>
        <v>0</v>
      </c>
      <c r="AF75" s="58">
        <f>AF76+AF79+AF80+AF81</f>
        <v>0</v>
      </c>
      <c r="AG75" s="58">
        <f>AG76+AG79+AG80+AG81</f>
        <v>0</v>
      </c>
      <c r="AH75" s="58">
        <f>AH76+AH79+AH80+AH81</f>
        <v>17978.99385816671</v>
      </c>
      <c r="AI75" s="58">
        <f aca="true" t="shared" si="53" ref="AI75:AW75">AI76+AI79+AI80+AI81</f>
        <v>10910.232703675287</v>
      </c>
      <c r="AJ75" s="58">
        <f t="shared" si="53"/>
        <v>0</v>
      </c>
      <c r="AK75" s="58">
        <f t="shared" si="53"/>
        <v>0</v>
      </c>
      <c r="AL75" s="58">
        <f t="shared" si="53"/>
        <v>0</v>
      </c>
      <c r="AM75" s="58">
        <f t="shared" si="53"/>
        <v>10910.232703675287</v>
      </c>
      <c r="AN75" s="58">
        <f>AN76+AN79+AN80+AN81</f>
        <v>0</v>
      </c>
      <c r="AO75" s="58">
        <f>AO76+AO79+AO80+AO81</f>
        <v>0</v>
      </c>
      <c r="AP75" s="58">
        <f>AP76+AP79+AP80+AP81</f>
        <v>0</v>
      </c>
      <c r="AQ75" s="58">
        <f>AQ76+AQ79+AQ80+AQ81</f>
        <v>0</v>
      </c>
      <c r="AR75" s="58">
        <f>AR76+AR79+AR80+AR81</f>
        <v>0</v>
      </c>
      <c r="AS75" s="58">
        <f t="shared" si="53"/>
        <v>28889.226561842</v>
      </c>
      <c r="AT75" s="58">
        <f t="shared" si="53"/>
        <v>0</v>
      </c>
      <c r="AU75" s="58">
        <f t="shared" si="53"/>
        <v>0</v>
      </c>
      <c r="AV75" s="58">
        <f t="shared" si="53"/>
        <v>0</v>
      </c>
      <c r="AW75" s="58">
        <f t="shared" si="53"/>
        <v>28889.226561842</v>
      </c>
      <c r="AX75" s="58" t="s">
        <v>365</v>
      </c>
    </row>
    <row r="76" spans="1:50" s="8" customFormat="1" ht="21">
      <c r="A76" s="54" t="s">
        <v>347</v>
      </c>
      <c r="B76" s="54" t="s">
        <v>348</v>
      </c>
      <c r="C76" s="54" t="s">
        <v>364</v>
      </c>
      <c r="D76" s="54" t="s">
        <v>365</v>
      </c>
      <c r="E76" s="54" t="s">
        <v>365</v>
      </c>
      <c r="F76" s="54" t="s">
        <v>365</v>
      </c>
      <c r="G76" s="54" t="s">
        <v>365</v>
      </c>
      <c r="H76" s="58" t="s">
        <v>365</v>
      </c>
      <c r="I76" s="58">
        <f>SUM(I77:I78)</f>
        <v>29611.985316841994</v>
      </c>
      <c r="J76" s="58">
        <f aca="true" t="shared" si="54" ref="J76:AW76">SUM(J77:J78)</f>
        <v>0</v>
      </c>
      <c r="K76" s="58" t="s">
        <v>365</v>
      </c>
      <c r="L76" s="58" t="s">
        <v>365</v>
      </c>
      <c r="M76" s="58">
        <f t="shared" si="54"/>
        <v>0</v>
      </c>
      <c r="N76" s="58">
        <f t="shared" si="54"/>
        <v>0</v>
      </c>
      <c r="O76" s="58">
        <f t="shared" si="54"/>
        <v>722.7587550000001</v>
      </c>
      <c r="P76" s="58">
        <f t="shared" si="54"/>
        <v>29611.985316841994</v>
      </c>
      <c r="Q76" s="58" t="s">
        <v>365</v>
      </c>
      <c r="R76" s="58">
        <f>SUM(R77:R78)</f>
        <v>28889.22656184199</v>
      </c>
      <c r="S76" s="58" t="s">
        <v>365</v>
      </c>
      <c r="T76" s="58">
        <f t="shared" si="54"/>
        <v>0</v>
      </c>
      <c r="U76" s="58">
        <f t="shared" si="54"/>
        <v>0</v>
      </c>
      <c r="V76" s="58">
        <f t="shared" si="54"/>
        <v>0</v>
      </c>
      <c r="W76" s="58">
        <f t="shared" si="54"/>
        <v>0</v>
      </c>
      <c r="X76" s="58">
        <f t="shared" si="54"/>
        <v>0</v>
      </c>
      <c r="Y76" s="58">
        <f t="shared" si="54"/>
        <v>0</v>
      </c>
      <c r="Z76" s="58">
        <f t="shared" si="54"/>
        <v>0</v>
      </c>
      <c r="AA76" s="58">
        <f t="shared" si="54"/>
        <v>0</v>
      </c>
      <c r="AB76" s="58">
        <f t="shared" si="54"/>
        <v>0</v>
      </c>
      <c r="AC76" s="58">
        <f t="shared" si="54"/>
        <v>0</v>
      </c>
      <c r="AD76" s="58">
        <f t="shared" si="54"/>
        <v>17978.99385816671</v>
      </c>
      <c r="AE76" s="58">
        <f t="shared" si="54"/>
        <v>0</v>
      </c>
      <c r="AF76" s="58">
        <f t="shared" si="54"/>
        <v>0</v>
      </c>
      <c r="AG76" s="58">
        <f>SUM(AG77:AG78)</f>
        <v>0</v>
      </c>
      <c r="AH76" s="58">
        <f t="shared" si="54"/>
        <v>17978.99385816671</v>
      </c>
      <c r="AI76" s="58">
        <f t="shared" si="54"/>
        <v>10910.232703675287</v>
      </c>
      <c r="AJ76" s="58">
        <f t="shared" si="54"/>
        <v>0</v>
      </c>
      <c r="AK76" s="58">
        <f t="shared" si="54"/>
        <v>0</v>
      </c>
      <c r="AL76" s="58">
        <f t="shared" si="54"/>
        <v>0</v>
      </c>
      <c r="AM76" s="58">
        <f t="shared" si="54"/>
        <v>10910.232703675287</v>
      </c>
      <c r="AN76" s="58">
        <f t="shared" si="54"/>
        <v>0</v>
      </c>
      <c r="AO76" s="58">
        <f t="shared" si="54"/>
        <v>0</v>
      </c>
      <c r="AP76" s="58">
        <f t="shared" si="54"/>
        <v>0</v>
      </c>
      <c r="AQ76" s="58">
        <f t="shared" si="54"/>
        <v>0</v>
      </c>
      <c r="AR76" s="58">
        <f t="shared" si="54"/>
        <v>0</v>
      </c>
      <c r="AS76" s="58">
        <f t="shared" si="54"/>
        <v>28889.226561842</v>
      </c>
      <c r="AT76" s="58">
        <f t="shared" si="54"/>
        <v>0</v>
      </c>
      <c r="AU76" s="58">
        <f t="shared" si="54"/>
        <v>0</v>
      </c>
      <c r="AV76" s="58">
        <f t="shared" si="54"/>
        <v>0</v>
      </c>
      <c r="AW76" s="58">
        <f t="shared" si="54"/>
        <v>28889.226561842</v>
      </c>
      <c r="AX76" s="58" t="s">
        <v>365</v>
      </c>
    </row>
    <row r="77" spans="1:50" s="69" customFormat="1" ht="26.25" customHeight="1">
      <c r="A77" s="113" t="s">
        <v>347</v>
      </c>
      <c r="B77" s="113" t="s">
        <v>537</v>
      </c>
      <c r="C77" s="113" t="s">
        <v>536</v>
      </c>
      <c r="D77" s="114" t="s">
        <v>366</v>
      </c>
      <c r="E77" s="113" t="s">
        <v>540</v>
      </c>
      <c r="F77" s="113" t="s">
        <v>541</v>
      </c>
      <c r="G77" s="113" t="s">
        <v>365</v>
      </c>
      <c r="H77" s="113" t="s">
        <v>365</v>
      </c>
      <c r="I77" s="117">
        <v>14362.942787996199</v>
      </c>
      <c r="J77" s="113" t="s">
        <v>365</v>
      </c>
      <c r="K77" s="113" t="s">
        <v>365</v>
      </c>
      <c r="L77" s="113" t="s">
        <v>365</v>
      </c>
      <c r="M77" s="114" t="s">
        <v>365</v>
      </c>
      <c r="N77" s="114" t="s">
        <v>365</v>
      </c>
      <c r="O77" s="116">
        <v>337.563502</v>
      </c>
      <c r="P77" s="117">
        <f>I77</f>
        <v>14362.942787996199</v>
      </c>
      <c r="Q77" s="115" t="s">
        <v>365</v>
      </c>
      <c r="R77" s="115">
        <f>P77-O77</f>
        <v>14025.379285996198</v>
      </c>
      <c r="S77" s="115" t="s">
        <v>365</v>
      </c>
      <c r="T77" s="116"/>
      <c r="U77" s="116"/>
      <c r="V77" s="116"/>
      <c r="W77" s="116"/>
      <c r="X77" s="116"/>
      <c r="Y77" s="116"/>
      <c r="Z77" s="116"/>
      <c r="AA77" s="116"/>
      <c r="AB77" s="116"/>
      <c r="AC77" s="116"/>
      <c r="AD77" s="117">
        <f>AE77+AF77+AG77+AH77</f>
        <v>8886.56466581344</v>
      </c>
      <c r="AE77" s="116">
        <v>0</v>
      </c>
      <c r="AF77" s="116">
        <v>0</v>
      </c>
      <c r="AG77" s="116">
        <v>0</v>
      </c>
      <c r="AH77" s="117">
        <v>8886.56466581344</v>
      </c>
      <c r="AI77" s="116">
        <f>AJ77+AK77+AL77+AM77</f>
        <v>5138.814620182761</v>
      </c>
      <c r="AJ77" s="116">
        <v>0</v>
      </c>
      <c r="AK77" s="116">
        <v>0</v>
      </c>
      <c r="AL77" s="116">
        <v>0</v>
      </c>
      <c r="AM77" s="117">
        <v>5138.814620182761</v>
      </c>
      <c r="AN77" s="116">
        <f>AO77+AP77+AQ77+AR77</f>
        <v>0</v>
      </c>
      <c r="AO77" s="116">
        <v>0</v>
      </c>
      <c r="AP77" s="116">
        <v>0</v>
      </c>
      <c r="AQ77" s="116">
        <v>0</v>
      </c>
      <c r="AR77" s="116">
        <v>0</v>
      </c>
      <c r="AS77" s="115">
        <f>AN77+AD77+AI77</f>
        <v>14025.379285996201</v>
      </c>
      <c r="AT77" s="116">
        <f>AE77+AJ77+AO77</f>
        <v>0</v>
      </c>
      <c r="AU77" s="116">
        <f>AF77+AK77+AP77</f>
        <v>0</v>
      </c>
      <c r="AV77" s="116">
        <f>AQ77+AG77+AL77</f>
        <v>0</v>
      </c>
      <c r="AW77" s="115">
        <f>AR77+AH77+AM77</f>
        <v>14025.379285996201</v>
      </c>
      <c r="AX77" s="128" t="s">
        <v>365</v>
      </c>
    </row>
    <row r="78" spans="1:50" s="69" customFormat="1" ht="30" customHeight="1">
      <c r="A78" s="113" t="s">
        <v>347</v>
      </c>
      <c r="B78" s="113" t="s">
        <v>538</v>
      </c>
      <c r="C78" s="113" t="s">
        <v>380</v>
      </c>
      <c r="D78" s="114" t="s">
        <v>366</v>
      </c>
      <c r="E78" s="113" t="s">
        <v>540</v>
      </c>
      <c r="F78" s="113" t="s">
        <v>541</v>
      </c>
      <c r="G78" s="113" t="s">
        <v>365</v>
      </c>
      <c r="H78" s="113" t="s">
        <v>365</v>
      </c>
      <c r="I78" s="117">
        <v>15249.042528845795</v>
      </c>
      <c r="J78" s="113" t="s">
        <v>365</v>
      </c>
      <c r="K78" s="113" t="s">
        <v>365</v>
      </c>
      <c r="L78" s="113" t="s">
        <v>365</v>
      </c>
      <c r="M78" s="114" t="s">
        <v>365</v>
      </c>
      <c r="N78" s="114" t="s">
        <v>365</v>
      </c>
      <c r="O78" s="116">
        <v>385.195253</v>
      </c>
      <c r="P78" s="117">
        <f>I78</f>
        <v>15249.042528845795</v>
      </c>
      <c r="Q78" s="115" t="s">
        <v>365</v>
      </c>
      <c r="R78" s="115">
        <f>P78-O78</f>
        <v>14863.847275845796</v>
      </c>
      <c r="S78" s="115" t="s">
        <v>365</v>
      </c>
      <c r="T78" s="116"/>
      <c r="U78" s="116"/>
      <c r="V78" s="116"/>
      <c r="W78" s="116"/>
      <c r="X78" s="116"/>
      <c r="Y78" s="116"/>
      <c r="Z78" s="116"/>
      <c r="AA78" s="116"/>
      <c r="AB78" s="116"/>
      <c r="AC78" s="116"/>
      <c r="AD78" s="117">
        <f>AE78+AF78+AG78+AH78</f>
        <v>9092.429192353271</v>
      </c>
      <c r="AE78" s="116">
        <v>0</v>
      </c>
      <c r="AF78" s="116">
        <v>0</v>
      </c>
      <c r="AG78" s="116">
        <v>0</v>
      </c>
      <c r="AH78" s="117">
        <v>9092.429192353271</v>
      </c>
      <c r="AI78" s="116">
        <f>AJ78+AK78+AL78+AM78</f>
        <v>5771.418083492525</v>
      </c>
      <c r="AJ78" s="116">
        <v>0</v>
      </c>
      <c r="AK78" s="116">
        <v>0</v>
      </c>
      <c r="AL78" s="116">
        <v>0</v>
      </c>
      <c r="AM78" s="117">
        <v>5771.418083492525</v>
      </c>
      <c r="AN78" s="116">
        <f>AO78+AP78+AQ78+AR78</f>
        <v>0</v>
      </c>
      <c r="AO78" s="116">
        <v>0</v>
      </c>
      <c r="AP78" s="116">
        <v>0</v>
      </c>
      <c r="AQ78" s="116">
        <v>0</v>
      </c>
      <c r="AR78" s="116">
        <v>0</v>
      </c>
      <c r="AS78" s="115">
        <f>AN78+AD78+AI78</f>
        <v>14863.847275845796</v>
      </c>
      <c r="AT78" s="116">
        <f>AE78+AJ78+AO78</f>
        <v>0</v>
      </c>
      <c r="AU78" s="116">
        <f>AF78+AK78+AP78</f>
        <v>0</v>
      </c>
      <c r="AV78" s="116">
        <f>AQ78+AG78+AL78</f>
        <v>0</v>
      </c>
      <c r="AW78" s="115">
        <f>AR78+AH78+AM78</f>
        <v>14863.847275845796</v>
      </c>
      <c r="AX78" s="128" t="s">
        <v>365</v>
      </c>
    </row>
    <row r="79" spans="1:50" s="8" customFormat="1" ht="10.5">
      <c r="A79" s="54" t="s">
        <v>349</v>
      </c>
      <c r="B79" s="54" t="s">
        <v>350</v>
      </c>
      <c r="C79" s="54" t="s">
        <v>364</v>
      </c>
      <c r="D79" s="54" t="s">
        <v>365</v>
      </c>
      <c r="E79" s="54" t="s">
        <v>365</v>
      </c>
      <c r="F79" s="54" t="s">
        <v>365</v>
      </c>
      <c r="G79" s="54" t="s">
        <v>365</v>
      </c>
      <c r="H79" s="58" t="s">
        <v>365</v>
      </c>
      <c r="I79" s="64">
        <v>0</v>
      </c>
      <c r="J79" s="54" t="s">
        <v>365</v>
      </c>
      <c r="K79" s="64" t="s">
        <v>365</v>
      </c>
      <c r="L79" s="64" t="s">
        <v>365</v>
      </c>
      <c r="M79" s="54" t="s">
        <v>365</v>
      </c>
      <c r="N79" s="58" t="s">
        <v>365</v>
      </c>
      <c r="O79" s="58">
        <v>0</v>
      </c>
      <c r="P79" s="64">
        <v>0</v>
      </c>
      <c r="Q79" s="64" t="s">
        <v>365</v>
      </c>
      <c r="R79" s="58">
        <v>0</v>
      </c>
      <c r="S79" s="58" t="s">
        <v>365</v>
      </c>
      <c r="T79" s="58">
        <v>0</v>
      </c>
      <c r="U79" s="58">
        <v>0</v>
      </c>
      <c r="V79" s="58">
        <v>0</v>
      </c>
      <c r="W79" s="58">
        <v>0</v>
      </c>
      <c r="X79" s="58">
        <v>0</v>
      </c>
      <c r="Y79" s="58">
        <v>0</v>
      </c>
      <c r="Z79" s="58">
        <v>0</v>
      </c>
      <c r="AA79" s="58">
        <v>0</v>
      </c>
      <c r="AB79" s="58">
        <v>0</v>
      </c>
      <c r="AC79" s="58">
        <v>0</v>
      </c>
      <c r="AD79" s="58">
        <v>0</v>
      </c>
      <c r="AE79" s="58">
        <v>0</v>
      </c>
      <c r="AF79" s="58">
        <v>0</v>
      </c>
      <c r="AG79" s="58">
        <v>0</v>
      </c>
      <c r="AH79" s="58">
        <v>0</v>
      </c>
      <c r="AI79" s="58">
        <v>0</v>
      </c>
      <c r="AJ79" s="58">
        <v>0</v>
      </c>
      <c r="AK79" s="58">
        <v>0</v>
      </c>
      <c r="AL79" s="58">
        <v>0</v>
      </c>
      <c r="AM79" s="58">
        <v>0</v>
      </c>
      <c r="AN79" s="58">
        <v>0</v>
      </c>
      <c r="AO79" s="58">
        <v>0</v>
      </c>
      <c r="AP79" s="58">
        <v>0</v>
      </c>
      <c r="AQ79" s="58">
        <v>0</v>
      </c>
      <c r="AR79" s="58">
        <v>0</v>
      </c>
      <c r="AS79" s="58">
        <v>0</v>
      </c>
      <c r="AT79" s="58">
        <v>0</v>
      </c>
      <c r="AU79" s="58">
        <v>0</v>
      </c>
      <c r="AV79" s="58">
        <v>0</v>
      </c>
      <c r="AW79" s="58">
        <v>0</v>
      </c>
      <c r="AX79" s="58" t="s">
        <v>365</v>
      </c>
    </row>
    <row r="80" spans="1:50" s="8" customFormat="1" ht="10.5">
      <c r="A80" s="54" t="s">
        <v>351</v>
      </c>
      <c r="B80" s="54" t="s">
        <v>352</v>
      </c>
      <c r="C80" s="54" t="s">
        <v>364</v>
      </c>
      <c r="D80" s="54" t="s">
        <v>365</v>
      </c>
      <c r="E80" s="54" t="s">
        <v>365</v>
      </c>
      <c r="F80" s="54" t="s">
        <v>365</v>
      </c>
      <c r="G80" s="54" t="s">
        <v>365</v>
      </c>
      <c r="H80" s="58" t="s">
        <v>365</v>
      </c>
      <c r="I80" s="64">
        <v>0</v>
      </c>
      <c r="J80" s="54" t="s">
        <v>365</v>
      </c>
      <c r="K80" s="64" t="s">
        <v>365</v>
      </c>
      <c r="L80" s="64" t="s">
        <v>365</v>
      </c>
      <c r="M80" s="54" t="s">
        <v>365</v>
      </c>
      <c r="N80" s="58" t="s">
        <v>365</v>
      </c>
      <c r="O80" s="58">
        <v>0</v>
      </c>
      <c r="P80" s="64">
        <v>0</v>
      </c>
      <c r="Q80" s="64" t="s">
        <v>365</v>
      </c>
      <c r="R80" s="58">
        <v>0</v>
      </c>
      <c r="S80" s="58" t="s">
        <v>365</v>
      </c>
      <c r="T80" s="58">
        <v>0</v>
      </c>
      <c r="U80" s="58">
        <v>0</v>
      </c>
      <c r="V80" s="58">
        <v>0</v>
      </c>
      <c r="W80" s="58">
        <v>0</v>
      </c>
      <c r="X80" s="58">
        <v>0</v>
      </c>
      <c r="Y80" s="58">
        <v>0</v>
      </c>
      <c r="Z80" s="58">
        <v>0</v>
      </c>
      <c r="AA80" s="58">
        <v>0</v>
      </c>
      <c r="AB80" s="58">
        <v>0</v>
      </c>
      <c r="AC80" s="58">
        <v>0</v>
      </c>
      <c r="AD80" s="58">
        <v>0</v>
      </c>
      <c r="AE80" s="58">
        <v>0</v>
      </c>
      <c r="AF80" s="58">
        <v>0</v>
      </c>
      <c r="AG80" s="58">
        <v>0</v>
      </c>
      <c r="AH80" s="58">
        <v>0</v>
      </c>
      <c r="AI80" s="58">
        <v>0</v>
      </c>
      <c r="AJ80" s="58">
        <v>0</v>
      </c>
      <c r="AK80" s="58">
        <v>0</v>
      </c>
      <c r="AL80" s="58">
        <v>0</v>
      </c>
      <c r="AM80" s="58">
        <v>0</v>
      </c>
      <c r="AN80" s="58">
        <v>0</v>
      </c>
      <c r="AO80" s="58">
        <v>0</v>
      </c>
      <c r="AP80" s="58">
        <v>0</v>
      </c>
      <c r="AQ80" s="58">
        <v>0</v>
      </c>
      <c r="AR80" s="58">
        <v>0</v>
      </c>
      <c r="AS80" s="58">
        <v>0</v>
      </c>
      <c r="AT80" s="58">
        <v>0</v>
      </c>
      <c r="AU80" s="58">
        <v>0</v>
      </c>
      <c r="AV80" s="58">
        <v>0</v>
      </c>
      <c r="AW80" s="58">
        <v>0</v>
      </c>
      <c r="AX80" s="58" t="s">
        <v>365</v>
      </c>
    </row>
    <row r="81" spans="1:50" s="8" customFormat="1" ht="10.5">
      <c r="A81" s="54" t="s">
        <v>353</v>
      </c>
      <c r="B81" s="54" t="s">
        <v>354</v>
      </c>
      <c r="C81" s="54" t="s">
        <v>364</v>
      </c>
      <c r="D81" s="54" t="s">
        <v>365</v>
      </c>
      <c r="E81" s="54" t="s">
        <v>365</v>
      </c>
      <c r="F81" s="54" t="s">
        <v>365</v>
      </c>
      <c r="G81" s="54" t="s">
        <v>365</v>
      </c>
      <c r="H81" s="58" t="s">
        <v>365</v>
      </c>
      <c r="I81" s="64">
        <v>0</v>
      </c>
      <c r="J81" s="54" t="s">
        <v>365</v>
      </c>
      <c r="K81" s="64" t="s">
        <v>365</v>
      </c>
      <c r="L81" s="64" t="s">
        <v>365</v>
      </c>
      <c r="M81" s="54" t="s">
        <v>365</v>
      </c>
      <c r="N81" s="58" t="s">
        <v>365</v>
      </c>
      <c r="O81" s="58">
        <v>0</v>
      </c>
      <c r="P81" s="64">
        <v>0</v>
      </c>
      <c r="Q81" s="64" t="s">
        <v>365</v>
      </c>
      <c r="R81" s="58">
        <v>0</v>
      </c>
      <c r="S81" s="58" t="s">
        <v>365</v>
      </c>
      <c r="T81" s="58">
        <v>0</v>
      </c>
      <c r="U81" s="58">
        <v>0</v>
      </c>
      <c r="V81" s="58">
        <v>0</v>
      </c>
      <c r="W81" s="58">
        <v>0</v>
      </c>
      <c r="X81" s="58">
        <v>0</v>
      </c>
      <c r="Y81" s="58">
        <v>0</v>
      </c>
      <c r="Z81" s="58">
        <v>0</v>
      </c>
      <c r="AA81" s="58">
        <v>0</v>
      </c>
      <c r="AB81" s="58">
        <v>0</v>
      </c>
      <c r="AC81" s="58">
        <v>0</v>
      </c>
      <c r="AD81" s="58">
        <v>0</v>
      </c>
      <c r="AE81" s="58">
        <v>0</v>
      </c>
      <c r="AF81" s="58">
        <v>0</v>
      </c>
      <c r="AG81" s="58">
        <v>0</v>
      </c>
      <c r="AH81" s="58">
        <v>0</v>
      </c>
      <c r="AI81" s="58">
        <v>0</v>
      </c>
      <c r="AJ81" s="58">
        <v>0</v>
      </c>
      <c r="AK81" s="58">
        <v>0</v>
      </c>
      <c r="AL81" s="58">
        <v>0</v>
      </c>
      <c r="AM81" s="58">
        <v>0</v>
      </c>
      <c r="AN81" s="58">
        <v>0</v>
      </c>
      <c r="AO81" s="58">
        <v>0</v>
      </c>
      <c r="AP81" s="58">
        <v>0</v>
      </c>
      <c r="AQ81" s="58">
        <v>0</v>
      </c>
      <c r="AR81" s="58">
        <v>0</v>
      </c>
      <c r="AS81" s="58">
        <v>0</v>
      </c>
      <c r="AT81" s="58">
        <v>0</v>
      </c>
      <c r="AU81" s="58">
        <v>0</v>
      </c>
      <c r="AV81" s="58">
        <v>0</v>
      </c>
      <c r="AW81" s="58">
        <v>0</v>
      </c>
      <c r="AX81" s="58" t="s">
        <v>365</v>
      </c>
    </row>
    <row r="82" spans="1:50" s="8" customFormat="1" ht="21">
      <c r="A82" s="54" t="s">
        <v>355</v>
      </c>
      <c r="B82" s="54" t="s">
        <v>356</v>
      </c>
      <c r="C82" s="54" t="s">
        <v>364</v>
      </c>
      <c r="D82" s="54" t="s">
        <v>365</v>
      </c>
      <c r="E82" s="54" t="s">
        <v>365</v>
      </c>
      <c r="F82" s="54" t="s">
        <v>365</v>
      </c>
      <c r="G82" s="54" t="s">
        <v>365</v>
      </c>
      <c r="H82" s="58" t="s">
        <v>365</v>
      </c>
      <c r="I82" s="64">
        <v>0</v>
      </c>
      <c r="J82" s="54" t="s">
        <v>365</v>
      </c>
      <c r="K82" s="64" t="s">
        <v>365</v>
      </c>
      <c r="L82" s="64" t="s">
        <v>365</v>
      </c>
      <c r="M82" s="54" t="s">
        <v>365</v>
      </c>
      <c r="N82" s="58" t="s">
        <v>365</v>
      </c>
      <c r="O82" s="58">
        <v>0</v>
      </c>
      <c r="P82" s="64">
        <v>0</v>
      </c>
      <c r="Q82" s="64" t="s">
        <v>365</v>
      </c>
      <c r="R82" s="58">
        <v>0</v>
      </c>
      <c r="S82" s="58" t="s">
        <v>365</v>
      </c>
      <c r="T82" s="58">
        <v>0</v>
      </c>
      <c r="U82" s="58">
        <v>0</v>
      </c>
      <c r="V82" s="58">
        <v>0</v>
      </c>
      <c r="W82" s="58">
        <v>0</v>
      </c>
      <c r="X82" s="58">
        <v>0</v>
      </c>
      <c r="Y82" s="58">
        <v>0</v>
      </c>
      <c r="Z82" s="58">
        <v>0</v>
      </c>
      <c r="AA82" s="58">
        <v>0</v>
      </c>
      <c r="AB82" s="58">
        <v>0</v>
      </c>
      <c r="AC82" s="58">
        <v>0</v>
      </c>
      <c r="AD82" s="58">
        <v>0</v>
      </c>
      <c r="AE82" s="58">
        <v>0</v>
      </c>
      <c r="AF82" s="58">
        <v>0</v>
      </c>
      <c r="AG82" s="58">
        <v>0</v>
      </c>
      <c r="AH82" s="58">
        <v>0</v>
      </c>
      <c r="AI82" s="58">
        <v>0</v>
      </c>
      <c r="AJ82" s="58">
        <v>0</v>
      </c>
      <c r="AK82" s="58">
        <v>0</v>
      </c>
      <c r="AL82" s="58">
        <v>0</v>
      </c>
      <c r="AM82" s="58">
        <v>0</v>
      </c>
      <c r="AN82" s="58">
        <v>0</v>
      </c>
      <c r="AO82" s="58">
        <v>0</v>
      </c>
      <c r="AP82" s="58">
        <v>0</v>
      </c>
      <c r="AQ82" s="58">
        <v>0</v>
      </c>
      <c r="AR82" s="58">
        <v>0</v>
      </c>
      <c r="AS82" s="58">
        <v>0</v>
      </c>
      <c r="AT82" s="58">
        <v>0</v>
      </c>
      <c r="AU82" s="58">
        <v>0</v>
      </c>
      <c r="AV82" s="58">
        <v>0</v>
      </c>
      <c r="AW82" s="58">
        <v>0</v>
      </c>
      <c r="AX82" s="58" t="s">
        <v>365</v>
      </c>
    </row>
    <row r="83" spans="1:50" s="8" customFormat="1" ht="10.5">
      <c r="A83" s="54" t="s">
        <v>357</v>
      </c>
      <c r="B83" s="54" t="s">
        <v>358</v>
      </c>
      <c r="C83" s="54" t="s">
        <v>364</v>
      </c>
      <c r="D83" s="54" t="s">
        <v>365</v>
      </c>
      <c r="E83" s="54" t="s">
        <v>365</v>
      </c>
      <c r="F83" s="54" t="s">
        <v>365</v>
      </c>
      <c r="G83" s="54" t="s">
        <v>365</v>
      </c>
      <c r="H83" s="54" t="s">
        <v>365</v>
      </c>
      <c r="I83" s="58">
        <f>SUM(I85:I106)</f>
        <v>107.63125479000001</v>
      </c>
      <c r="J83" s="54" t="s">
        <v>365</v>
      </c>
      <c r="K83" s="54" t="s">
        <v>365</v>
      </c>
      <c r="L83" s="54" t="s">
        <v>365</v>
      </c>
      <c r="M83" s="54" t="s">
        <v>365</v>
      </c>
      <c r="N83" s="54" t="s">
        <v>365</v>
      </c>
      <c r="O83" s="58">
        <f>SUM(O85:O106)</f>
        <v>43.590907234</v>
      </c>
      <c r="P83" s="58">
        <f>SUM(P85:P106)</f>
        <v>107.63125479000001</v>
      </c>
      <c r="Q83" s="54" t="s">
        <v>365</v>
      </c>
      <c r="R83" s="58">
        <f>SUM(R85:R106)</f>
        <v>64.040347556</v>
      </c>
      <c r="S83" s="58" t="s">
        <v>365</v>
      </c>
      <c r="T83" s="58">
        <f aca="true" t="shared" si="55" ref="T83:AC83">SUM(T85:T106)</f>
        <v>0</v>
      </c>
      <c r="U83" s="58">
        <f t="shared" si="55"/>
        <v>0</v>
      </c>
      <c r="V83" s="58">
        <f t="shared" si="55"/>
        <v>0</v>
      </c>
      <c r="W83" s="58">
        <f t="shared" si="55"/>
        <v>0</v>
      </c>
      <c r="X83" s="58">
        <f t="shared" si="55"/>
        <v>0</v>
      </c>
      <c r="Y83" s="58">
        <f t="shared" si="55"/>
        <v>0</v>
      </c>
      <c r="Z83" s="58">
        <f t="shared" si="55"/>
        <v>0</v>
      </c>
      <c r="AA83" s="58">
        <f t="shared" si="55"/>
        <v>0</v>
      </c>
      <c r="AB83" s="58">
        <f t="shared" si="55"/>
        <v>0</v>
      </c>
      <c r="AC83" s="58">
        <f t="shared" si="55"/>
        <v>0</v>
      </c>
      <c r="AD83" s="58">
        <f aca="true" t="shared" si="56" ref="AD83:AW83">SUM(AD85:AD106)</f>
        <v>64.040347556</v>
      </c>
      <c r="AE83" s="58">
        <f t="shared" si="56"/>
        <v>0</v>
      </c>
      <c r="AF83" s="58">
        <f t="shared" si="56"/>
        <v>0</v>
      </c>
      <c r="AG83" s="58">
        <f>SUM(AG85:AG106)</f>
        <v>64.040347556</v>
      </c>
      <c r="AH83" s="58">
        <f t="shared" si="56"/>
        <v>0</v>
      </c>
      <c r="AI83" s="58">
        <f t="shared" si="56"/>
        <v>0</v>
      </c>
      <c r="AJ83" s="58">
        <f t="shared" si="56"/>
        <v>0</v>
      </c>
      <c r="AK83" s="58">
        <f t="shared" si="56"/>
        <v>0</v>
      </c>
      <c r="AL83" s="58">
        <f t="shared" si="56"/>
        <v>0</v>
      </c>
      <c r="AM83" s="58">
        <f t="shared" si="56"/>
        <v>0</v>
      </c>
      <c r="AN83" s="58">
        <f t="shared" si="56"/>
        <v>0</v>
      </c>
      <c r="AO83" s="58">
        <f t="shared" si="56"/>
        <v>0</v>
      </c>
      <c r="AP83" s="58">
        <f t="shared" si="56"/>
        <v>0</v>
      </c>
      <c r="AQ83" s="58">
        <f t="shared" si="56"/>
        <v>0</v>
      </c>
      <c r="AR83" s="58">
        <f t="shared" si="56"/>
        <v>0</v>
      </c>
      <c r="AS83" s="58">
        <f t="shared" si="56"/>
        <v>64.040347556</v>
      </c>
      <c r="AT83" s="58">
        <f t="shared" si="56"/>
        <v>0</v>
      </c>
      <c r="AU83" s="58">
        <f t="shared" si="56"/>
        <v>0</v>
      </c>
      <c r="AV83" s="58">
        <f t="shared" si="56"/>
        <v>64.040347556</v>
      </c>
      <c r="AW83" s="58">
        <f t="shared" si="56"/>
        <v>0</v>
      </c>
      <c r="AX83" s="58" t="s">
        <v>365</v>
      </c>
    </row>
    <row r="84" spans="1:50" s="8" customFormat="1" ht="12" customHeight="1">
      <c r="A84" s="57"/>
      <c r="B84" s="57" t="s">
        <v>472</v>
      </c>
      <c r="C84" s="57"/>
      <c r="D84" s="57"/>
      <c r="E84" s="57"/>
      <c r="F84" s="57"/>
      <c r="G84" s="57"/>
      <c r="H84" s="57"/>
      <c r="I84" s="104"/>
      <c r="J84" s="57"/>
      <c r="K84" s="57"/>
      <c r="L84" s="57"/>
      <c r="M84" s="57"/>
      <c r="N84" s="57"/>
      <c r="O84" s="104"/>
      <c r="P84" s="104"/>
      <c r="Q84" s="57"/>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row>
    <row r="85" spans="1:50" s="69" customFormat="1" ht="45" customHeight="1">
      <c r="A85" s="113" t="s">
        <v>357</v>
      </c>
      <c r="B85" s="118" t="s">
        <v>362</v>
      </c>
      <c r="C85" s="113" t="s">
        <v>385</v>
      </c>
      <c r="D85" s="114" t="s">
        <v>366</v>
      </c>
      <c r="E85" s="114">
        <v>2017</v>
      </c>
      <c r="F85" s="114">
        <v>2018</v>
      </c>
      <c r="G85" s="113" t="s">
        <v>365</v>
      </c>
      <c r="H85" s="113" t="s">
        <v>365</v>
      </c>
      <c r="I85" s="115">
        <f>30.43017216+0.095+0.51868792</f>
        <v>31.04386008</v>
      </c>
      <c r="J85" s="118" t="s">
        <v>369</v>
      </c>
      <c r="K85" s="113" t="s">
        <v>365</v>
      </c>
      <c r="L85" s="113" t="s">
        <v>365</v>
      </c>
      <c r="M85" s="114" t="s">
        <v>365</v>
      </c>
      <c r="N85" s="114" t="s">
        <v>365</v>
      </c>
      <c r="O85" s="115">
        <f>0.095+28.90866355+0.492753524</f>
        <v>29.496417074</v>
      </c>
      <c r="P85" s="115">
        <f aca="true" t="shared" si="57" ref="P85:P105">I85</f>
        <v>31.04386008</v>
      </c>
      <c r="Q85" s="115" t="s">
        <v>365</v>
      </c>
      <c r="R85" s="115">
        <f aca="true" t="shared" si="58" ref="R85:R95">P85-O85</f>
        <v>1.5474430060000017</v>
      </c>
      <c r="S85" s="115" t="s">
        <v>365</v>
      </c>
      <c r="T85" s="117">
        <f aca="true" t="shared" si="59" ref="T85:T104">U85+V85+W85+X85</f>
        <v>0</v>
      </c>
      <c r="U85" s="115">
        <v>0</v>
      </c>
      <c r="V85" s="115">
        <v>0</v>
      </c>
      <c r="W85" s="117">
        <v>0</v>
      </c>
      <c r="X85" s="115">
        <v>0</v>
      </c>
      <c r="Y85" s="116">
        <f aca="true" t="shared" si="60" ref="Y85:Y104">Z85+AA85+AB85+AC85</f>
        <v>0</v>
      </c>
      <c r="Z85" s="115">
        <v>0</v>
      </c>
      <c r="AA85" s="115">
        <v>0</v>
      </c>
      <c r="AB85" s="115">
        <v>0</v>
      </c>
      <c r="AC85" s="115">
        <v>0</v>
      </c>
      <c r="AD85" s="117">
        <f aca="true" t="shared" si="61" ref="AD85:AD95">AE85+AF85+AG85+AH85</f>
        <v>1.5474430060000017</v>
      </c>
      <c r="AE85" s="115">
        <v>0</v>
      </c>
      <c r="AF85" s="115">
        <v>0</v>
      </c>
      <c r="AG85" s="115">
        <v>1.5474430060000017</v>
      </c>
      <c r="AH85" s="115">
        <v>0</v>
      </c>
      <c r="AI85" s="116">
        <f aca="true" t="shared" si="62" ref="AI85:AI95">AJ85+AK85+AL85+AM85</f>
        <v>0</v>
      </c>
      <c r="AJ85" s="115">
        <v>0</v>
      </c>
      <c r="AK85" s="115">
        <v>0</v>
      </c>
      <c r="AL85" s="116">
        <v>0</v>
      </c>
      <c r="AM85" s="117">
        <v>0</v>
      </c>
      <c r="AN85" s="117">
        <f aca="true" t="shared" si="63" ref="AN85:AN95">AO85+AP85+AQ85+AR85</f>
        <v>0</v>
      </c>
      <c r="AO85" s="117">
        <v>0</v>
      </c>
      <c r="AP85" s="117">
        <v>0</v>
      </c>
      <c r="AQ85" s="117">
        <v>0</v>
      </c>
      <c r="AR85" s="117">
        <v>0</v>
      </c>
      <c r="AS85" s="115">
        <f aca="true" t="shared" si="64" ref="AS85:AS95">AN85+AD85+AI85</f>
        <v>1.5474430060000017</v>
      </c>
      <c r="AT85" s="116">
        <f aca="true" t="shared" si="65" ref="AT85:AT95">AE85+AJ85+AO85</f>
        <v>0</v>
      </c>
      <c r="AU85" s="116">
        <f aca="true" t="shared" si="66" ref="AU85:AU95">AF85+AK85+AP85</f>
        <v>0</v>
      </c>
      <c r="AV85" s="116">
        <f aca="true" t="shared" si="67" ref="AV85:AV95">AQ85+AG85+AL85</f>
        <v>1.5474430060000017</v>
      </c>
      <c r="AW85" s="115">
        <f aca="true" t="shared" si="68" ref="AW85:AW95">AR85+AH85+AM85</f>
        <v>0</v>
      </c>
      <c r="AX85" s="128" t="s">
        <v>365</v>
      </c>
    </row>
    <row r="86" spans="1:50" s="69" customFormat="1" ht="40.5" customHeight="1">
      <c r="A86" s="113" t="s">
        <v>357</v>
      </c>
      <c r="B86" s="118" t="s">
        <v>455</v>
      </c>
      <c r="C86" s="113" t="s">
        <v>456</v>
      </c>
      <c r="D86" s="114" t="s">
        <v>368</v>
      </c>
      <c r="E86" s="114">
        <v>2020</v>
      </c>
      <c r="F86" s="114">
        <v>2020</v>
      </c>
      <c r="G86" s="113" t="s">
        <v>365</v>
      </c>
      <c r="H86" s="113" t="s">
        <v>365</v>
      </c>
      <c r="I86" s="115">
        <v>0.345</v>
      </c>
      <c r="J86" s="113" t="s">
        <v>365</v>
      </c>
      <c r="K86" s="113" t="s">
        <v>365</v>
      </c>
      <c r="L86" s="114" t="s">
        <v>365</v>
      </c>
      <c r="M86" s="114" t="s">
        <v>365</v>
      </c>
      <c r="N86" s="114" t="s">
        <v>365</v>
      </c>
      <c r="O86" s="115">
        <v>0</v>
      </c>
      <c r="P86" s="115">
        <f t="shared" si="57"/>
        <v>0.345</v>
      </c>
      <c r="Q86" s="115" t="s">
        <v>365</v>
      </c>
      <c r="R86" s="115">
        <f t="shared" si="58"/>
        <v>0.345</v>
      </c>
      <c r="S86" s="115" t="s">
        <v>365</v>
      </c>
      <c r="T86" s="117">
        <f t="shared" si="59"/>
        <v>0</v>
      </c>
      <c r="U86" s="115">
        <v>0</v>
      </c>
      <c r="V86" s="115">
        <v>0</v>
      </c>
      <c r="W86" s="117">
        <v>0</v>
      </c>
      <c r="X86" s="115">
        <v>0</v>
      </c>
      <c r="Y86" s="116">
        <f t="shared" si="60"/>
        <v>0</v>
      </c>
      <c r="Z86" s="115">
        <v>0</v>
      </c>
      <c r="AA86" s="115">
        <v>0</v>
      </c>
      <c r="AB86" s="115">
        <v>0</v>
      </c>
      <c r="AC86" s="115">
        <v>0</v>
      </c>
      <c r="AD86" s="117">
        <f t="shared" si="61"/>
        <v>0.345</v>
      </c>
      <c r="AE86" s="115">
        <v>0</v>
      </c>
      <c r="AF86" s="115">
        <v>0</v>
      </c>
      <c r="AG86" s="115">
        <v>0.345</v>
      </c>
      <c r="AH86" s="115">
        <v>0</v>
      </c>
      <c r="AI86" s="116">
        <f t="shared" si="62"/>
        <v>0</v>
      </c>
      <c r="AJ86" s="115">
        <v>0</v>
      </c>
      <c r="AK86" s="115">
        <v>0</v>
      </c>
      <c r="AL86" s="116">
        <v>0</v>
      </c>
      <c r="AM86" s="117">
        <v>0</v>
      </c>
      <c r="AN86" s="117">
        <f t="shared" si="63"/>
        <v>0</v>
      </c>
      <c r="AO86" s="117">
        <v>0</v>
      </c>
      <c r="AP86" s="117">
        <v>0</v>
      </c>
      <c r="AQ86" s="117">
        <v>0</v>
      </c>
      <c r="AR86" s="117">
        <v>0</v>
      </c>
      <c r="AS86" s="115">
        <f t="shared" si="64"/>
        <v>0.345</v>
      </c>
      <c r="AT86" s="116">
        <f t="shared" si="65"/>
        <v>0</v>
      </c>
      <c r="AU86" s="116">
        <f t="shared" si="66"/>
        <v>0</v>
      </c>
      <c r="AV86" s="116">
        <f t="shared" si="67"/>
        <v>0.345</v>
      </c>
      <c r="AW86" s="115">
        <f t="shared" si="68"/>
        <v>0</v>
      </c>
      <c r="AX86" s="128" t="s">
        <v>365</v>
      </c>
    </row>
    <row r="87" spans="1:50" s="69" customFormat="1" ht="34.5" customHeight="1">
      <c r="A87" s="113" t="s">
        <v>357</v>
      </c>
      <c r="B87" s="118" t="s">
        <v>457</v>
      </c>
      <c r="C87" s="113" t="s">
        <v>458</v>
      </c>
      <c r="D87" s="114" t="s">
        <v>368</v>
      </c>
      <c r="E87" s="114">
        <v>2020</v>
      </c>
      <c r="F87" s="114">
        <v>2020</v>
      </c>
      <c r="G87" s="113" t="s">
        <v>365</v>
      </c>
      <c r="H87" s="113" t="s">
        <v>365</v>
      </c>
      <c r="I87" s="115">
        <v>2.76</v>
      </c>
      <c r="J87" s="113" t="s">
        <v>365</v>
      </c>
      <c r="K87" s="113" t="s">
        <v>365</v>
      </c>
      <c r="L87" s="114" t="s">
        <v>365</v>
      </c>
      <c r="M87" s="114" t="s">
        <v>365</v>
      </c>
      <c r="N87" s="114" t="s">
        <v>365</v>
      </c>
      <c r="O87" s="115">
        <v>0</v>
      </c>
      <c r="P87" s="115">
        <f t="shared" si="57"/>
        <v>2.76</v>
      </c>
      <c r="Q87" s="115" t="s">
        <v>365</v>
      </c>
      <c r="R87" s="115">
        <f t="shared" si="58"/>
        <v>2.76</v>
      </c>
      <c r="S87" s="115" t="s">
        <v>365</v>
      </c>
      <c r="T87" s="117">
        <f t="shared" si="59"/>
        <v>0</v>
      </c>
      <c r="U87" s="115">
        <v>0</v>
      </c>
      <c r="V87" s="115">
        <v>0</v>
      </c>
      <c r="W87" s="117">
        <v>0</v>
      </c>
      <c r="X87" s="115">
        <v>0</v>
      </c>
      <c r="Y87" s="116">
        <f t="shared" si="60"/>
        <v>0</v>
      </c>
      <c r="Z87" s="115">
        <v>0</v>
      </c>
      <c r="AA87" s="115">
        <v>0</v>
      </c>
      <c r="AB87" s="115">
        <v>0</v>
      </c>
      <c r="AC87" s="115">
        <v>0</v>
      </c>
      <c r="AD87" s="117">
        <f t="shared" si="61"/>
        <v>2.76</v>
      </c>
      <c r="AE87" s="115">
        <v>0</v>
      </c>
      <c r="AF87" s="115">
        <v>0</v>
      </c>
      <c r="AG87" s="115">
        <v>2.76</v>
      </c>
      <c r="AH87" s="115">
        <v>0</v>
      </c>
      <c r="AI87" s="116">
        <f t="shared" si="62"/>
        <v>0</v>
      </c>
      <c r="AJ87" s="115">
        <v>0</v>
      </c>
      <c r="AK87" s="115">
        <v>0</v>
      </c>
      <c r="AL87" s="116">
        <v>0</v>
      </c>
      <c r="AM87" s="117">
        <v>0</v>
      </c>
      <c r="AN87" s="117">
        <f t="shared" si="63"/>
        <v>0</v>
      </c>
      <c r="AO87" s="117">
        <v>0</v>
      </c>
      <c r="AP87" s="117">
        <v>0</v>
      </c>
      <c r="AQ87" s="117">
        <v>0</v>
      </c>
      <c r="AR87" s="117">
        <v>0</v>
      </c>
      <c r="AS87" s="115">
        <f t="shared" si="64"/>
        <v>2.76</v>
      </c>
      <c r="AT87" s="116">
        <f t="shared" si="65"/>
        <v>0</v>
      </c>
      <c r="AU87" s="116">
        <f t="shared" si="66"/>
        <v>0</v>
      </c>
      <c r="AV87" s="116">
        <f t="shared" si="67"/>
        <v>2.76</v>
      </c>
      <c r="AW87" s="115">
        <f t="shared" si="68"/>
        <v>0</v>
      </c>
      <c r="AX87" s="128" t="s">
        <v>365</v>
      </c>
    </row>
    <row r="88" spans="1:50" s="69" customFormat="1" ht="64.5" customHeight="1">
      <c r="A88" s="113" t="s">
        <v>357</v>
      </c>
      <c r="B88" s="118" t="s">
        <v>459</v>
      </c>
      <c r="C88" s="113" t="s">
        <v>460</v>
      </c>
      <c r="D88" s="114" t="s">
        <v>367</v>
      </c>
      <c r="E88" s="114">
        <v>2020</v>
      </c>
      <c r="F88" s="114">
        <v>2020</v>
      </c>
      <c r="G88" s="113" t="s">
        <v>365</v>
      </c>
      <c r="H88" s="113" t="s">
        <v>365</v>
      </c>
      <c r="I88" s="115">
        <v>21.45</v>
      </c>
      <c r="J88" s="113" t="s">
        <v>365</v>
      </c>
      <c r="K88" s="113" t="s">
        <v>365</v>
      </c>
      <c r="L88" s="114" t="s">
        <v>365</v>
      </c>
      <c r="M88" s="114" t="s">
        <v>365</v>
      </c>
      <c r="N88" s="114" t="s">
        <v>365</v>
      </c>
      <c r="O88" s="115">
        <v>0</v>
      </c>
      <c r="P88" s="115">
        <f t="shared" si="57"/>
        <v>21.45</v>
      </c>
      <c r="Q88" s="115" t="s">
        <v>365</v>
      </c>
      <c r="R88" s="115">
        <f t="shared" si="58"/>
        <v>21.45</v>
      </c>
      <c r="S88" s="115" t="s">
        <v>365</v>
      </c>
      <c r="T88" s="117">
        <f t="shared" si="59"/>
        <v>0</v>
      </c>
      <c r="U88" s="115">
        <v>0</v>
      </c>
      <c r="V88" s="115">
        <v>0</v>
      </c>
      <c r="W88" s="117">
        <v>0</v>
      </c>
      <c r="X88" s="115">
        <v>0</v>
      </c>
      <c r="Y88" s="116">
        <f t="shared" si="60"/>
        <v>0</v>
      </c>
      <c r="Z88" s="115">
        <v>0</v>
      </c>
      <c r="AA88" s="115">
        <v>0</v>
      </c>
      <c r="AB88" s="115">
        <v>0</v>
      </c>
      <c r="AC88" s="115">
        <v>0</v>
      </c>
      <c r="AD88" s="117">
        <f t="shared" si="61"/>
        <v>21.45</v>
      </c>
      <c r="AE88" s="115">
        <v>0</v>
      </c>
      <c r="AF88" s="115">
        <v>0</v>
      </c>
      <c r="AG88" s="115">
        <v>21.45</v>
      </c>
      <c r="AH88" s="115">
        <v>0</v>
      </c>
      <c r="AI88" s="116">
        <f t="shared" si="62"/>
        <v>0</v>
      </c>
      <c r="AJ88" s="115">
        <v>0</v>
      </c>
      <c r="AK88" s="115">
        <v>0</v>
      </c>
      <c r="AL88" s="116">
        <v>0</v>
      </c>
      <c r="AM88" s="117">
        <v>0</v>
      </c>
      <c r="AN88" s="117">
        <f t="shared" si="63"/>
        <v>0</v>
      </c>
      <c r="AO88" s="117">
        <v>0</v>
      </c>
      <c r="AP88" s="117">
        <v>0</v>
      </c>
      <c r="AQ88" s="117">
        <v>0</v>
      </c>
      <c r="AR88" s="117">
        <v>0</v>
      </c>
      <c r="AS88" s="115">
        <f t="shared" si="64"/>
        <v>21.45</v>
      </c>
      <c r="AT88" s="116">
        <f t="shared" si="65"/>
        <v>0</v>
      </c>
      <c r="AU88" s="116">
        <f t="shared" si="66"/>
        <v>0</v>
      </c>
      <c r="AV88" s="116">
        <f t="shared" si="67"/>
        <v>21.45</v>
      </c>
      <c r="AW88" s="115">
        <f t="shared" si="68"/>
        <v>0</v>
      </c>
      <c r="AX88" s="127" t="s">
        <v>365</v>
      </c>
    </row>
    <row r="89" spans="1:50" s="69" customFormat="1" ht="50.25" customHeight="1">
      <c r="A89" s="113" t="s">
        <v>357</v>
      </c>
      <c r="B89" s="118" t="s">
        <v>461</v>
      </c>
      <c r="C89" s="113" t="s">
        <v>462</v>
      </c>
      <c r="D89" s="114" t="s">
        <v>367</v>
      </c>
      <c r="E89" s="114">
        <v>2020</v>
      </c>
      <c r="F89" s="114">
        <v>2020</v>
      </c>
      <c r="G89" s="113" t="s">
        <v>365</v>
      </c>
      <c r="H89" s="113" t="s">
        <v>365</v>
      </c>
      <c r="I89" s="115">
        <v>1.5061788</v>
      </c>
      <c r="J89" s="118" t="s">
        <v>365</v>
      </c>
      <c r="K89" s="113" t="s">
        <v>365</v>
      </c>
      <c r="L89" s="113" t="s">
        <v>365</v>
      </c>
      <c r="M89" s="114" t="s">
        <v>365</v>
      </c>
      <c r="N89" s="114" t="s">
        <v>365</v>
      </c>
      <c r="O89" s="115">
        <v>0</v>
      </c>
      <c r="P89" s="115">
        <f t="shared" si="57"/>
        <v>1.5061788</v>
      </c>
      <c r="Q89" s="115" t="s">
        <v>365</v>
      </c>
      <c r="R89" s="115">
        <f t="shared" si="58"/>
        <v>1.5061788</v>
      </c>
      <c r="S89" s="115" t="s">
        <v>365</v>
      </c>
      <c r="T89" s="117">
        <f t="shared" si="59"/>
        <v>0</v>
      </c>
      <c r="U89" s="115">
        <v>0</v>
      </c>
      <c r="V89" s="115">
        <v>0</v>
      </c>
      <c r="W89" s="117">
        <v>0</v>
      </c>
      <c r="X89" s="115">
        <v>0</v>
      </c>
      <c r="Y89" s="116">
        <f t="shared" si="60"/>
        <v>0</v>
      </c>
      <c r="Z89" s="115">
        <v>0</v>
      </c>
      <c r="AA89" s="115">
        <v>0</v>
      </c>
      <c r="AB89" s="115">
        <v>0</v>
      </c>
      <c r="AC89" s="115">
        <v>0</v>
      </c>
      <c r="AD89" s="117">
        <f t="shared" si="61"/>
        <v>1.5061788</v>
      </c>
      <c r="AE89" s="115">
        <v>0</v>
      </c>
      <c r="AF89" s="115">
        <v>0</v>
      </c>
      <c r="AG89" s="115">
        <v>1.5061788</v>
      </c>
      <c r="AH89" s="115">
        <v>0</v>
      </c>
      <c r="AI89" s="116">
        <f t="shared" si="62"/>
        <v>0</v>
      </c>
      <c r="AJ89" s="115">
        <v>0</v>
      </c>
      <c r="AK89" s="115">
        <v>0</v>
      </c>
      <c r="AL89" s="116">
        <v>0</v>
      </c>
      <c r="AM89" s="117">
        <v>0</v>
      </c>
      <c r="AN89" s="117">
        <f t="shared" si="63"/>
        <v>0</v>
      </c>
      <c r="AO89" s="117">
        <v>0</v>
      </c>
      <c r="AP89" s="117">
        <v>0</v>
      </c>
      <c r="AQ89" s="117">
        <v>0</v>
      </c>
      <c r="AR89" s="117">
        <v>0</v>
      </c>
      <c r="AS89" s="115">
        <f t="shared" si="64"/>
        <v>1.5061788</v>
      </c>
      <c r="AT89" s="116">
        <f t="shared" si="65"/>
        <v>0</v>
      </c>
      <c r="AU89" s="116">
        <f t="shared" si="66"/>
        <v>0</v>
      </c>
      <c r="AV89" s="116">
        <f t="shared" si="67"/>
        <v>1.5061788</v>
      </c>
      <c r="AW89" s="115">
        <f t="shared" si="68"/>
        <v>0</v>
      </c>
      <c r="AX89" s="118" t="s">
        <v>365</v>
      </c>
    </row>
    <row r="90" spans="1:50" s="69" customFormat="1" ht="50.25" customHeight="1">
      <c r="A90" s="113" t="s">
        <v>357</v>
      </c>
      <c r="B90" s="118" t="s">
        <v>463</v>
      </c>
      <c r="C90" s="113" t="s">
        <v>464</v>
      </c>
      <c r="D90" s="114" t="s">
        <v>367</v>
      </c>
      <c r="E90" s="114">
        <v>2020</v>
      </c>
      <c r="F90" s="114">
        <v>2020</v>
      </c>
      <c r="G90" s="113" t="s">
        <v>365</v>
      </c>
      <c r="H90" s="113" t="s">
        <v>365</v>
      </c>
      <c r="I90" s="115">
        <v>0.5</v>
      </c>
      <c r="J90" s="118" t="s">
        <v>365</v>
      </c>
      <c r="K90" s="113" t="s">
        <v>365</v>
      </c>
      <c r="L90" s="113" t="s">
        <v>365</v>
      </c>
      <c r="M90" s="114" t="s">
        <v>365</v>
      </c>
      <c r="N90" s="114" t="s">
        <v>365</v>
      </c>
      <c r="O90" s="115">
        <v>0</v>
      </c>
      <c r="P90" s="115">
        <f t="shared" si="57"/>
        <v>0.5</v>
      </c>
      <c r="Q90" s="115" t="s">
        <v>365</v>
      </c>
      <c r="R90" s="115">
        <f t="shared" si="58"/>
        <v>0.5</v>
      </c>
      <c r="S90" s="115" t="s">
        <v>365</v>
      </c>
      <c r="T90" s="117">
        <f t="shared" si="59"/>
        <v>0</v>
      </c>
      <c r="U90" s="115">
        <v>0</v>
      </c>
      <c r="V90" s="115">
        <v>0</v>
      </c>
      <c r="W90" s="117">
        <v>0</v>
      </c>
      <c r="X90" s="115">
        <v>0</v>
      </c>
      <c r="Y90" s="116">
        <f t="shared" si="60"/>
        <v>0</v>
      </c>
      <c r="Z90" s="115">
        <v>0</v>
      </c>
      <c r="AA90" s="115">
        <v>0</v>
      </c>
      <c r="AB90" s="115">
        <v>0</v>
      </c>
      <c r="AC90" s="115">
        <v>0</v>
      </c>
      <c r="AD90" s="117">
        <f t="shared" si="61"/>
        <v>0.5</v>
      </c>
      <c r="AE90" s="115">
        <v>0</v>
      </c>
      <c r="AF90" s="115">
        <v>0</v>
      </c>
      <c r="AG90" s="115">
        <v>0.5</v>
      </c>
      <c r="AH90" s="115">
        <v>0</v>
      </c>
      <c r="AI90" s="116">
        <f t="shared" si="62"/>
        <v>0</v>
      </c>
      <c r="AJ90" s="115">
        <v>0</v>
      </c>
      <c r="AK90" s="115">
        <v>0</v>
      </c>
      <c r="AL90" s="116">
        <v>0</v>
      </c>
      <c r="AM90" s="117">
        <v>0</v>
      </c>
      <c r="AN90" s="117">
        <f t="shared" si="63"/>
        <v>0</v>
      </c>
      <c r="AO90" s="117">
        <v>0</v>
      </c>
      <c r="AP90" s="117">
        <v>0</v>
      </c>
      <c r="AQ90" s="117">
        <v>0</v>
      </c>
      <c r="AR90" s="117">
        <v>0</v>
      </c>
      <c r="AS90" s="115">
        <f t="shared" si="64"/>
        <v>0.5</v>
      </c>
      <c r="AT90" s="116">
        <f t="shared" si="65"/>
        <v>0</v>
      </c>
      <c r="AU90" s="116">
        <f t="shared" si="66"/>
        <v>0</v>
      </c>
      <c r="AV90" s="116">
        <f t="shared" si="67"/>
        <v>0.5</v>
      </c>
      <c r="AW90" s="115">
        <f t="shared" si="68"/>
        <v>0</v>
      </c>
      <c r="AX90" s="118" t="s">
        <v>365</v>
      </c>
    </row>
    <row r="91" spans="1:50" s="69" customFormat="1" ht="40.5" customHeight="1">
      <c r="A91" s="113" t="s">
        <v>357</v>
      </c>
      <c r="B91" s="118" t="s">
        <v>640</v>
      </c>
      <c r="C91" s="113" t="s">
        <v>465</v>
      </c>
      <c r="D91" s="114" t="s">
        <v>367</v>
      </c>
      <c r="E91" s="114">
        <v>2020</v>
      </c>
      <c r="F91" s="114">
        <v>2020</v>
      </c>
      <c r="G91" s="113" t="s">
        <v>365</v>
      </c>
      <c r="H91" s="113" t="s">
        <v>365</v>
      </c>
      <c r="I91" s="115">
        <v>3.15</v>
      </c>
      <c r="J91" s="118" t="s">
        <v>365</v>
      </c>
      <c r="K91" s="113" t="s">
        <v>365</v>
      </c>
      <c r="L91" s="113" t="s">
        <v>365</v>
      </c>
      <c r="M91" s="114" t="s">
        <v>365</v>
      </c>
      <c r="N91" s="114" t="s">
        <v>365</v>
      </c>
      <c r="O91" s="115">
        <v>0</v>
      </c>
      <c r="P91" s="115">
        <f t="shared" si="57"/>
        <v>3.15</v>
      </c>
      <c r="Q91" s="115" t="s">
        <v>365</v>
      </c>
      <c r="R91" s="115">
        <f t="shared" si="58"/>
        <v>3.15</v>
      </c>
      <c r="S91" s="115" t="s">
        <v>365</v>
      </c>
      <c r="T91" s="117">
        <f t="shared" si="59"/>
        <v>0</v>
      </c>
      <c r="U91" s="115">
        <v>0</v>
      </c>
      <c r="V91" s="115">
        <v>0</v>
      </c>
      <c r="W91" s="117">
        <v>0</v>
      </c>
      <c r="X91" s="115">
        <v>0</v>
      </c>
      <c r="Y91" s="116">
        <f t="shared" si="60"/>
        <v>0</v>
      </c>
      <c r="Z91" s="115">
        <v>0</v>
      </c>
      <c r="AA91" s="115">
        <v>0</v>
      </c>
      <c r="AB91" s="115">
        <v>0</v>
      </c>
      <c r="AC91" s="115">
        <v>0</v>
      </c>
      <c r="AD91" s="117">
        <f t="shared" si="61"/>
        <v>3.15</v>
      </c>
      <c r="AE91" s="115">
        <v>0</v>
      </c>
      <c r="AF91" s="115">
        <v>0</v>
      </c>
      <c r="AG91" s="115">
        <v>3.15</v>
      </c>
      <c r="AH91" s="115">
        <v>0</v>
      </c>
      <c r="AI91" s="116">
        <f t="shared" si="62"/>
        <v>0</v>
      </c>
      <c r="AJ91" s="115">
        <v>0</v>
      </c>
      <c r="AK91" s="115">
        <v>0</v>
      </c>
      <c r="AL91" s="116">
        <v>0</v>
      </c>
      <c r="AM91" s="117">
        <v>0</v>
      </c>
      <c r="AN91" s="117">
        <f t="shared" si="63"/>
        <v>0</v>
      </c>
      <c r="AO91" s="117">
        <v>0</v>
      </c>
      <c r="AP91" s="117">
        <v>0</v>
      </c>
      <c r="AQ91" s="117">
        <v>0</v>
      </c>
      <c r="AR91" s="117">
        <v>0</v>
      </c>
      <c r="AS91" s="115">
        <f t="shared" si="64"/>
        <v>3.15</v>
      </c>
      <c r="AT91" s="116">
        <f t="shared" si="65"/>
        <v>0</v>
      </c>
      <c r="AU91" s="116">
        <f t="shared" si="66"/>
        <v>0</v>
      </c>
      <c r="AV91" s="116">
        <f t="shared" si="67"/>
        <v>3.15</v>
      </c>
      <c r="AW91" s="115">
        <f t="shared" si="68"/>
        <v>0</v>
      </c>
      <c r="AX91" s="113" t="s">
        <v>365</v>
      </c>
    </row>
    <row r="92" spans="1:50" s="69" customFormat="1" ht="40.5" customHeight="1">
      <c r="A92" s="113" t="s">
        <v>357</v>
      </c>
      <c r="B92" s="118" t="s">
        <v>466</v>
      </c>
      <c r="C92" s="113" t="s">
        <v>467</v>
      </c>
      <c r="D92" s="114" t="s">
        <v>367</v>
      </c>
      <c r="E92" s="114">
        <v>2020</v>
      </c>
      <c r="F92" s="114">
        <v>2020</v>
      </c>
      <c r="G92" s="113" t="s">
        <v>365</v>
      </c>
      <c r="H92" s="113" t="s">
        <v>365</v>
      </c>
      <c r="I92" s="115">
        <v>1.54</v>
      </c>
      <c r="J92" s="118" t="s">
        <v>365</v>
      </c>
      <c r="K92" s="113" t="s">
        <v>365</v>
      </c>
      <c r="L92" s="113" t="s">
        <v>365</v>
      </c>
      <c r="M92" s="114" t="s">
        <v>365</v>
      </c>
      <c r="N92" s="114" t="s">
        <v>365</v>
      </c>
      <c r="O92" s="115">
        <v>0</v>
      </c>
      <c r="P92" s="115">
        <f t="shared" si="57"/>
        <v>1.54</v>
      </c>
      <c r="Q92" s="115" t="s">
        <v>365</v>
      </c>
      <c r="R92" s="115">
        <f t="shared" si="58"/>
        <v>1.54</v>
      </c>
      <c r="S92" s="115" t="s">
        <v>365</v>
      </c>
      <c r="T92" s="117">
        <f t="shared" si="59"/>
        <v>0</v>
      </c>
      <c r="U92" s="115">
        <v>0</v>
      </c>
      <c r="V92" s="115">
        <v>0</v>
      </c>
      <c r="W92" s="117">
        <v>0</v>
      </c>
      <c r="X92" s="115">
        <v>0</v>
      </c>
      <c r="Y92" s="116">
        <f t="shared" si="60"/>
        <v>0</v>
      </c>
      <c r="Z92" s="115">
        <v>0</v>
      </c>
      <c r="AA92" s="115">
        <v>0</v>
      </c>
      <c r="AB92" s="115">
        <v>0</v>
      </c>
      <c r="AC92" s="115">
        <v>0</v>
      </c>
      <c r="AD92" s="117">
        <f t="shared" si="61"/>
        <v>1.54</v>
      </c>
      <c r="AE92" s="115">
        <v>0</v>
      </c>
      <c r="AF92" s="115">
        <v>0</v>
      </c>
      <c r="AG92" s="115">
        <v>1.54</v>
      </c>
      <c r="AH92" s="115">
        <v>0</v>
      </c>
      <c r="AI92" s="116">
        <f t="shared" si="62"/>
        <v>0</v>
      </c>
      <c r="AJ92" s="115">
        <v>0</v>
      </c>
      <c r="AK92" s="115">
        <v>0</v>
      </c>
      <c r="AL92" s="116">
        <v>0</v>
      </c>
      <c r="AM92" s="117">
        <v>0</v>
      </c>
      <c r="AN92" s="117">
        <f t="shared" si="63"/>
        <v>0</v>
      </c>
      <c r="AO92" s="117">
        <v>0</v>
      </c>
      <c r="AP92" s="117">
        <v>0</v>
      </c>
      <c r="AQ92" s="117">
        <v>0</v>
      </c>
      <c r="AR92" s="117">
        <v>0</v>
      </c>
      <c r="AS92" s="115">
        <f t="shared" si="64"/>
        <v>1.54</v>
      </c>
      <c r="AT92" s="116">
        <f t="shared" si="65"/>
        <v>0</v>
      </c>
      <c r="AU92" s="116">
        <f t="shared" si="66"/>
        <v>0</v>
      </c>
      <c r="AV92" s="116">
        <f t="shared" si="67"/>
        <v>1.54</v>
      </c>
      <c r="AW92" s="115">
        <f t="shared" si="68"/>
        <v>0</v>
      </c>
      <c r="AX92" s="114" t="s">
        <v>365</v>
      </c>
    </row>
    <row r="93" spans="1:50" s="69" customFormat="1" ht="40.5" customHeight="1">
      <c r="A93" s="113" t="s">
        <v>357</v>
      </c>
      <c r="B93" s="118" t="s">
        <v>468</v>
      </c>
      <c r="C93" s="113" t="s">
        <v>469</v>
      </c>
      <c r="D93" s="114" t="s">
        <v>367</v>
      </c>
      <c r="E93" s="114">
        <v>2020</v>
      </c>
      <c r="F93" s="114">
        <v>2020</v>
      </c>
      <c r="G93" s="113" t="s">
        <v>365</v>
      </c>
      <c r="H93" s="113" t="s">
        <v>365</v>
      </c>
      <c r="I93" s="115">
        <v>0.9</v>
      </c>
      <c r="J93" s="118" t="s">
        <v>365</v>
      </c>
      <c r="K93" s="113" t="s">
        <v>365</v>
      </c>
      <c r="L93" s="113" t="s">
        <v>365</v>
      </c>
      <c r="M93" s="114" t="s">
        <v>365</v>
      </c>
      <c r="N93" s="114" t="s">
        <v>365</v>
      </c>
      <c r="O93" s="115">
        <v>0</v>
      </c>
      <c r="P93" s="115">
        <f t="shared" si="57"/>
        <v>0.9</v>
      </c>
      <c r="Q93" s="115" t="s">
        <v>365</v>
      </c>
      <c r="R93" s="115">
        <f t="shared" si="58"/>
        <v>0.9</v>
      </c>
      <c r="S93" s="115" t="s">
        <v>365</v>
      </c>
      <c r="T93" s="117">
        <f t="shared" si="59"/>
        <v>0</v>
      </c>
      <c r="U93" s="115">
        <v>0</v>
      </c>
      <c r="V93" s="115">
        <v>0</v>
      </c>
      <c r="W93" s="117">
        <v>0</v>
      </c>
      <c r="X93" s="115">
        <v>0</v>
      </c>
      <c r="Y93" s="116">
        <f t="shared" si="60"/>
        <v>0</v>
      </c>
      <c r="Z93" s="115">
        <v>0</v>
      </c>
      <c r="AA93" s="115">
        <v>0</v>
      </c>
      <c r="AB93" s="115">
        <v>0</v>
      </c>
      <c r="AC93" s="115">
        <v>0</v>
      </c>
      <c r="AD93" s="117">
        <f t="shared" si="61"/>
        <v>0.9</v>
      </c>
      <c r="AE93" s="115">
        <v>0</v>
      </c>
      <c r="AF93" s="115">
        <v>0</v>
      </c>
      <c r="AG93" s="115">
        <v>0.9</v>
      </c>
      <c r="AH93" s="115">
        <v>0</v>
      </c>
      <c r="AI93" s="116">
        <f t="shared" si="62"/>
        <v>0</v>
      </c>
      <c r="AJ93" s="115">
        <v>0</v>
      </c>
      <c r="AK93" s="115">
        <v>0</v>
      </c>
      <c r="AL93" s="116">
        <v>0</v>
      </c>
      <c r="AM93" s="117">
        <v>0</v>
      </c>
      <c r="AN93" s="117">
        <f t="shared" si="63"/>
        <v>0</v>
      </c>
      <c r="AO93" s="117">
        <v>0</v>
      </c>
      <c r="AP93" s="117">
        <v>0</v>
      </c>
      <c r="AQ93" s="117">
        <v>0</v>
      </c>
      <c r="AR93" s="117">
        <v>0</v>
      </c>
      <c r="AS93" s="115">
        <f t="shared" si="64"/>
        <v>0.9</v>
      </c>
      <c r="AT93" s="116">
        <f t="shared" si="65"/>
        <v>0</v>
      </c>
      <c r="AU93" s="116">
        <f t="shared" si="66"/>
        <v>0</v>
      </c>
      <c r="AV93" s="116">
        <f t="shared" si="67"/>
        <v>0.9</v>
      </c>
      <c r="AW93" s="115">
        <f t="shared" si="68"/>
        <v>0</v>
      </c>
      <c r="AX93" s="114" t="s">
        <v>365</v>
      </c>
    </row>
    <row r="94" spans="1:50" s="69" customFormat="1" ht="46.5" customHeight="1">
      <c r="A94" s="113" t="s">
        <v>357</v>
      </c>
      <c r="B94" s="118" t="s">
        <v>387</v>
      </c>
      <c r="C94" s="113" t="s">
        <v>470</v>
      </c>
      <c r="D94" s="114" t="s">
        <v>367</v>
      </c>
      <c r="E94" s="114">
        <v>2020</v>
      </c>
      <c r="F94" s="114">
        <v>2020</v>
      </c>
      <c r="G94" s="113" t="s">
        <v>365</v>
      </c>
      <c r="H94" s="113" t="s">
        <v>365</v>
      </c>
      <c r="I94" s="115">
        <v>0.5</v>
      </c>
      <c r="J94" s="118" t="s">
        <v>365</v>
      </c>
      <c r="K94" s="113" t="s">
        <v>365</v>
      </c>
      <c r="L94" s="113" t="s">
        <v>365</v>
      </c>
      <c r="M94" s="114" t="s">
        <v>365</v>
      </c>
      <c r="N94" s="114" t="s">
        <v>365</v>
      </c>
      <c r="O94" s="115">
        <v>0</v>
      </c>
      <c r="P94" s="115">
        <f t="shared" si="57"/>
        <v>0.5</v>
      </c>
      <c r="Q94" s="115" t="s">
        <v>365</v>
      </c>
      <c r="R94" s="115">
        <f t="shared" si="58"/>
        <v>0.5</v>
      </c>
      <c r="S94" s="115" t="s">
        <v>365</v>
      </c>
      <c r="T94" s="117">
        <f t="shared" si="59"/>
        <v>0</v>
      </c>
      <c r="U94" s="115">
        <v>0</v>
      </c>
      <c r="V94" s="115">
        <v>0</v>
      </c>
      <c r="W94" s="117">
        <v>0</v>
      </c>
      <c r="X94" s="115">
        <v>0</v>
      </c>
      <c r="Y94" s="116">
        <f t="shared" si="60"/>
        <v>0</v>
      </c>
      <c r="Z94" s="115">
        <v>0</v>
      </c>
      <c r="AA94" s="115">
        <v>0</v>
      </c>
      <c r="AB94" s="115">
        <v>0</v>
      </c>
      <c r="AC94" s="115">
        <v>0</v>
      </c>
      <c r="AD94" s="117">
        <f t="shared" si="61"/>
        <v>0.5</v>
      </c>
      <c r="AE94" s="115">
        <v>0</v>
      </c>
      <c r="AF94" s="115">
        <v>0</v>
      </c>
      <c r="AG94" s="115">
        <v>0.5</v>
      </c>
      <c r="AH94" s="115">
        <v>0</v>
      </c>
      <c r="AI94" s="116">
        <f t="shared" si="62"/>
        <v>0</v>
      </c>
      <c r="AJ94" s="115">
        <v>0</v>
      </c>
      <c r="AK94" s="115">
        <v>0</v>
      </c>
      <c r="AL94" s="116">
        <v>0</v>
      </c>
      <c r="AM94" s="117">
        <v>0</v>
      </c>
      <c r="AN94" s="117">
        <f t="shared" si="63"/>
        <v>0</v>
      </c>
      <c r="AO94" s="117">
        <v>0</v>
      </c>
      <c r="AP94" s="117">
        <v>0</v>
      </c>
      <c r="AQ94" s="117">
        <v>0</v>
      </c>
      <c r="AR94" s="117">
        <v>0</v>
      </c>
      <c r="AS94" s="115">
        <f t="shared" si="64"/>
        <v>0.5</v>
      </c>
      <c r="AT94" s="116">
        <f t="shared" si="65"/>
        <v>0</v>
      </c>
      <c r="AU94" s="116">
        <f t="shared" si="66"/>
        <v>0</v>
      </c>
      <c r="AV94" s="116">
        <f t="shared" si="67"/>
        <v>0.5</v>
      </c>
      <c r="AW94" s="115">
        <f t="shared" si="68"/>
        <v>0</v>
      </c>
      <c r="AX94" s="114" t="s">
        <v>365</v>
      </c>
    </row>
    <row r="95" spans="1:50" s="69" customFormat="1" ht="44.25" customHeight="1">
      <c r="A95" s="113" t="s">
        <v>357</v>
      </c>
      <c r="B95" s="118" t="s">
        <v>674</v>
      </c>
      <c r="C95" s="113" t="s">
        <v>475</v>
      </c>
      <c r="D95" s="114" t="s">
        <v>366</v>
      </c>
      <c r="E95" s="114">
        <v>2019</v>
      </c>
      <c r="F95" s="114">
        <v>2020</v>
      </c>
      <c r="G95" s="113" t="s">
        <v>365</v>
      </c>
      <c r="H95" s="113" t="s">
        <v>365</v>
      </c>
      <c r="I95" s="115">
        <f>0.80364509+8.14505695</f>
        <v>8.94870204</v>
      </c>
      <c r="J95" s="118" t="s">
        <v>365</v>
      </c>
      <c r="K95" s="113" t="s">
        <v>365</v>
      </c>
      <c r="L95" s="113" t="s">
        <v>365</v>
      </c>
      <c r="M95" s="114" t="s">
        <v>365</v>
      </c>
      <c r="N95" s="114" t="s">
        <v>365</v>
      </c>
      <c r="O95" s="115">
        <f>0.80364509</f>
        <v>0.80364509</v>
      </c>
      <c r="P95" s="115">
        <f>I95</f>
        <v>8.94870204</v>
      </c>
      <c r="Q95" s="115" t="s">
        <v>365</v>
      </c>
      <c r="R95" s="115">
        <f t="shared" si="58"/>
        <v>8.14505695</v>
      </c>
      <c r="S95" s="115" t="s">
        <v>365</v>
      </c>
      <c r="T95" s="117">
        <f>U95+V95+W95+X95</f>
        <v>0</v>
      </c>
      <c r="U95" s="115">
        <v>0</v>
      </c>
      <c r="V95" s="115">
        <v>0</v>
      </c>
      <c r="W95" s="117">
        <v>0</v>
      </c>
      <c r="X95" s="115">
        <v>0</v>
      </c>
      <c r="Y95" s="116">
        <f>Z95+AA95+AB95+AC95</f>
        <v>0</v>
      </c>
      <c r="Z95" s="115">
        <v>0</v>
      </c>
      <c r="AA95" s="115">
        <v>0</v>
      </c>
      <c r="AB95" s="115">
        <v>0</v>
      </c>
      <c r="AC95" s="115">
        <v>0</v>
      </c>
      <c r="AD95" s="117">
        <f t="shared" si="61"/>
        <v>8.14505695</v>
      </c>
      <c r="AE95" s="115">
        <v>0</v>
      </c>
      <c r="AF95" s="115">
        <v>0</v>
      </c>
      <c r="AG95" s="115">
        <f>8.14505695</f>
        <v>8.14505695</v>
      </c>
      <c r="AH95" s="115">
        <v>0</v>
      </c>
      <c r="AI95" s="116">
        <f t="shared" si="62"/>
        <v>0</v>
      </c>
      <c r="AJ95" s="115">
        <v>0</v>
      </c>
      <c r="AK95" s="115">
        <v>0</v>
      </c>
      <c r="AL95" s="116">
        <v>0</v>
      </c>
      <c r="AM95" s="117">
        <v>0</v>
      </c>
      <c r="AN95" s="117">
        <f t="shared" si="63"/>
        <v>0</v>
      </c>
      <c r="AO95" s="117">
        <v>0</v>
      </c>
      <c r="AP95" s="117">
        <v>0</v>
      </c>
      <c r="AQ95" s="117">
        <v>0</v>
      </c>
      <c r="AR95" s="117">
        <v>0</v>
      </c>
      <c r="AS95" s="115">
        <f t="shared" si="64"/>
        <v>8.14505695</v>
      </c>
      <c r="AT95" s="116">
        <f t="shared" si="65"/>
        <v>0</v>
      </c>
      <c r="AU95" s="116">
        <f t="shared" si="66"/>
        <v>0</v>
      </c>
      <c r="AV95" s="116">
        <f t="shared" si="67"/>
        <v>8.14505695</v>
      </c>
      <c r="AW95" s="115">
        <f t="shared" si="68"/>
        <v>0</v>
      </c>
      <c r="AX95" s="113" t="s">
        <v>365</v>
      </c>
    </row>
    <row r="96" spans="1:50" s="8" customFormat="1" ht="12.75" customHeight="1">
      <c r="A96" s="105"/>
      <c r="B96" s="106" t="s">
        <v>473</v>
      </c>
      <c r="C96" s="105"/>
      <c r="D96" s="107"/>
      <c r="E96" s="107"/>
      <c r="F96" s="107"/>
      <c r="G96" s="57"/>
      <c r="H96" s="105"/>
      <c r="I96" s="108"/>
      <c r="J96" s="106"/>
      <c r="K96" s="105"/>
      <c r="L96" s="57"/>
      <c r="M96" s="107"/>
      <c r="N96" s="107"/>
      <c r="O96" s="108"/>
      <c r="P96" s="108"/>
      <c r="Q96" s="108"/>
      <c r="R96" s="110"/>
      <c r="S96" s="110"/>
      <c r="T96" s="109"/>
      <c r="U96" s="108"/>
      <c r="V96" s="108"/>
      <c r="W96" s="108"/>
      <c r="X96" s="108"/>
      <c r="Y96" s="104"/>
      <c r="Z96" s="108"/>
      <c r="AA96" s="108"/>
      <c r="AB96" s="108"/>
      <c r="AC96" s="108"/>
      <c r="AD96" s="109"/>
      <c r="AE96" s="108"/>
      <c r="AF96" s="108"/>
      <c r="AG96" s="108"/>
      <c r="AH96" s="108"/>
      <c r="AI96" s="108"/>
      <c r="AJ96" s="108"/>
      <c r="AK96" s="108"/>
      <c r="AL96" s="108"/>
      <c r="AM96" s="108"/>
      <c r="AN96" s="108"/>
      <c r="AO96" s="108"/>
      <c r="AP96" s="108"/>
      <c r="AQ96" s="108"/>
      <c r="AR96" s="108"/>
      <c r="AS96" s="108"/>
      <c r="AT96" s="108"/>
      <c r="AU96" s="108"/>
      <c r="AV96" s="108"/>
      <c r="AW96" s="108"/>
      <c r="AX96" s="108"/>
    </row>
    <row r="97" spans="1:50" s="69" customFormat="1" ht="48" customHeight="1">
      <c r="A97" s="113" t="s">
        <v>357</v>
      </c>
      <c r="B97" s="118" t="s">
        <v>363</v>
      </c>
      <c r="C97" s="113" t="s">
        <v>386</v>
      </c>
      <c r="D97" s="114" t="s">
        <v>366</v>
      </c>
      <c r="E97" s="114">
        <v>2017</v>
      </c>
      <c r="F97" s="114">
        <v>2018</v>
      </c>
      <c r="G97" s="113" t="s">
        <v>365</v>
      </c>
      <c r="H97" s="113" t="s">
        <v>365</v>
      </c>
      <c r="I97" s="115">
        <f>12.75606206+0.025+0.095</f>
        <v>12.87606206</v>
      </c>
      <c r="J97" s="118" t="s">
        <v>369</v>
      </c>
      <c r="K97" s="113" t="s">
        <v>365</v>
      </c>
      <c r="L97" s="113" t="s">
        <v>365</v>
      </c>
      <c r="M97" s="114" t="s">
        <v>365</v>
      </c>
      <c r="N97" s="114" t="s">
        <v>365</v>
      </c>
      <c r="O97" s="115">
        <f>0.095+0.025+12.11825896</f>
        <v>12.23825896</v>
      </c>
      <c r="P97" s="115">
        <f t="shared" si="57"/>
        <v>12.87606206</v>
      </c>
      <c r="Q97" s="115" t="s">
        <v>365</v>
      </c>
      <c r="R97" s="115">
        <f>P97-O97</f>
        <v>0.6378031000000011</v>
      </c>
      <c r="S97" s="115" t="s">
        <v>365</v>
      </c>
      <c r="T97" s="117">
        <f t="shared" si="59"/>
        <v>0</v>
      </c>
      <c r="U97" s="115">
        <v>0</v>
      </c>
      <c r="V97" s="115">
        <v>0</v>
      </c>
      <c r="W97" s="117">
        <v>0</v>
      </c>
      <c r="X97" s="115">
        <v>0</v>
      </c>
      <c r="Y97" s="116">
        <f t="shared" si="60"/>
        <v>0</v>
      </c>
      <c r="Z97" s="115">
        <v>0</v>
      </c>
      <c r="AA97" s="115">
        <v>0</v>
      </c>
      <c r="AB97" s="115">
        <v>0</v>
      </c>
      <c r="AC97" s="115">
        <v>0</v>
      </c>
      <c r="AD97" s="117">
        <f>AE97+AF97+AG97+AH97</f>
        <v>0.6378031000000011</v>
      </c>
      <c r="AE97" s="115">
        <v>0</v>
      </c>
      <c r="AF97" s="115">
        <v>0</v>
      </c>
      <c r="AG97" s="115">
        <v>0.6378031000000011</v>
      </c>
      <c r="AH97" s="115">
        <v>0</v>
      </c>
      <c r="AI97" s="116">
        <f>AJ97+AK97+AL97+AM97</f>
        <v>0</v>
      </c>
      <c r="AJ97" s="115">
        <v>0</v>
      </c>
      <c r="AK97" s="115">
        <v>0</v>
      </c>
      <c r="AL97" s="116">
        <v>0</v>
      </c>
      <c r="AM97" s="117">
        <v>0</v>
      </c>
      <c r="AN97" s="117">
        <f>AO97+AP97+AQ97+AR97</f>
        <v>0</v>
      </c>
      <c r="AO97" s="117">
        <v>0</v>
      </c>
      <c r="AP97" s="117">
        <v>0</v>
      </c>
      <c r="AQ97" s="117">
        <v>0</v>
      </c>
      <c r="AR97" s="117">
        <v>0</v>
      </c>
      <c r="AS97" s="115">
        <f>AN97+AD97+AI97</f>
        <v>0.6378031000000011</v>
      </c>
      <c r="AT97" s="116">
        <f aca="true" t="shared" si="69" ref="AT97:AU100">AE97+AJ97+AO97</f>
        <v>0</v>
      </c>
      <c r="AU97" s="116">
        <f t="shared" si="69"/>
        <v>0</v>
      </c>
      <c r="AV97" s="116">
        <f aca="true" t="shared" si="70" ref="AV97:AW100">AQ97+AG97+AL97</f>
        <v>0.6378031000000011</v>
      </c>
      <c r="AW97" s="115">
        <f t="shared" si="70"/>
        <v>0</v>
      </c>
      <c r="AX97" s="113" t="s">
        <v>365</v>
      </c>
    </row>
    <row r="98" spans="1:50" s="69" customFormat="1" ht="48" customHeight="1">
      <c r="A98" s="113" t="s">
        <v>357</v>
      </c>
      <c r="B98" s="118" t="s">
        <v>673</v>
      </c>
      <c r="C98" s="113" t="s">
        <v>380</v>
      </c>
      <c r="D98" s="114" t="s">
        <v>366</v>
      </c>
      <c r="E98" s="114">
        <v>2019</v>
      </c>
      <c r="F98" s="114">
        <v>2020</v>
      </c>
      <c r="G98" s="113" t="s">
        <v>365</v>
      </c>
      <c r="H98" s="113" t="s">
        <v>365</v>
      </c>
      <c r="I98" s="115">
        <f>0.43204475+5.08494916</f>
        <v>5.51699391</v>
      </c>
      <c r="J98" s="118" t="s">
        <v>365</v>
      </c>
      <c r="K98" s="113" t="s">
        <v>365</v>
      </c>
      <c r="L98" s="113" t="s">
        <v>365</v>
      </c>
      <c r="M98" s="114" t="s">
        <v>365</v>
      </c>
      <c r="N98" s="114" t="s">
        <v>365</v>
      </c>
      <c r="O98" s="115">
        <f>0.43204475</f>
        <v>0.43204475</v>
      </c>
      <c r="P98" s="115">
        <f>I98</f>
        <v>5.51699391</v>
      </c>
      <c r="Q98" s="115" t="s">
        <v>365</v>
      </c>
      <c r="R98" s="115">
        <f>P98-O98</f>
        <v>5.08494916</v>
      </c>
      <c r="S98" s="115" t="s">
        <v>365</v>
      </c>
      <c r="T98" s="117">
        <f t="shared" si="59"/>
        <v>0</v>
      </c>
      <c r="U98" s="115">
        <v>0</v>
      </c>
      <c r="V98" s="115">
        <v>0</v>
      </c>
      <c r="W98" s="117">
        <v>0</v>
      </c>
      <c r="X98" s="115">
        <v>0</v>
      </c>
      <c r="Y98" s="116">
        <f t="shared" si="60"/>
        <v>0</v>
      </c>
      <c r="Z98" s="115">
        <v>0</v>
      </c>
      <c r="AA98" s="115">
        <v>0</v>
      </c>
      <c r="AB98" s="115">
        <v>0</v>
      </c>
      <c r="AC98" s="115">
        <v>0</v>
      </c>
      <c r="AD98" s="117">
        <f>AE98+AF98+AG98+AH98</f>
        <v>5.08494916</v>
      </c>
      <c r="AE98" s="115">
        <v>0</v>
      </c>
      <c r="AF98" s="115">
        <v>0</v>
      </c>
      <c r="AG98" s="115">
        <f>5.08494916</f>
        <v>5.08494916</v>
      </c>
      <c r="AH98" s="115">
        <v>0</v>
      </c>
      <c r="AI98" s="116">
        <f>AJ98+AK98+AL98+AM98</f>
        <v>0</v>
      </c>
      <c r="AJ98" s="115">
        <v>0</v>
      </c>
      <c r="AK98" s="115">
        <v>0</v>
      </c>
      <c r="AL98" s="116">
        <v>0</v>
      </c>
      <c r="AM98" s="117">
        <v>0</v>
      </c>
      <c r="AN98" s="117">
        <f>AO98+AP98+AQ98+AR98</f>
        <v>0</v>
      </c>
      <c r="AO98" s="117">
        <v>0</v>
      </c>
      <c r="AP98" s="117">
        <v>0</v>
      </c>
      <c r="AQ98" s="117">
        <v>0</v>
      </c>
      <c r="AR98" s="117">
        <v>0</v>
      </c>
      <c r="AS98" s="115">
        <f>AN98+AD98+AI98</f>
        <v>5.08494916</v>
      </c>
      <c r="AT98" s="116">
        <f t="shared" si="69"/>
        <v>0</v>
      </c>
      <c r="AU98" s="116">
        <f t="shared" si="69"/>
        <v>0</v>
      </c>
      <c r="AV98" s="116">
        <f t="shared" si="70"/>
        <v>5.08494916</v>
      </c>
      <c r="AW98" s="115">
        <f t="shared" si="70"/>
        <v>0</v>
      </c>
      <c r="AX98" s="113" t="s">
        <v>365</v>
      </c>
    </row>
    <row r="99" spans="1:50" s="69" customFormat="1" ht="27.75" customHeight="1">
      <c r="A99" s="113" t="s">
        <v>357</v>
      </c>
      <c r="B99" s="118" t="s">
        <v>509</v>
      </c>
      <c r="C99" s="113" t="s">
        <v>644</v>
      </c>
      <c r="D99" s="114" t="s">
        <v>367</v>
      </c>
      <c r="E99" s="114">
        <v>2020</v>
      </c>
      <c r="F99" s="114">
        <v>2020</v>
      </c>
      <c r="G99" s="113" t="s">
        <v>365</v>
      </c>
      <c r="H99" s="113" t="s">
        <v>365</v>
      </c>
      <c r="I99" s="115">
        <f>6.3/2</f>
        <v>3.15</v>
      </c>
      <c r="J99" s="118" t="s">
        <v>365</v>
      </c>
      <c r="K99" s="113" t="s">
        <v>365</v>
      </c>
      <c r="L99" s="113" t="s">
        <v>365</v>
      </c>
      <c r="M99" s="114" t="s">
        <v>365</v>
      </c>
      <c r="N99" s="114" t="s">
        <v>365</v>
      </c>
      <c r="O99" s="115">
        <v>0</v>
      </c>
      <c r="P99" s="115">
        <f>I99</f>
        <v>3.15</v>
      </c>
      <c r="Q99" s="115" t="s">
        <v>365</v>
      </c>
      <c r="R99" s="115">
        <f>P99-O99</f>
        <v>3.15</v>
      </c>
      <c r="S99" s="115" t="s">
        <v>365</v>
      </c>
      <c r="T99" s="117">
        <f>U99+V99+W99+X99</f>
        <v>0</v>
      </c>
      <c r="U99" s="115">
        <v>0</v>
      </c>
      <c r="V99" s="115">
        <v>0</v>
      </c>
      <c r="W99" s="117">
        <v>0</v>
      </c>
      <c r="X99" s="115">
        <v>0</v>
      </c>
      <c r="Y99" s="116">
        <f>Z99+AA99+AB99+AC99</f>
        <v>0</v>
      </c>
      <c r="Z99" s="115">
        <v>0</v>
      </c>
      <c r="AA99" s="115">
        <v>0</v>
      </c>
      <c r="AB99" s="115">
        <v>0</v>
      </c>
      <c r="AC99" s="115">
        <v>0</v>
      </c>
      <c r="AD99" s="117">
        <f>AE99+AF99+AG99+AH99</f>
        <v>3.15</v>
      </c>
      <c r="AE99" s="115">
        <v>0</v>
      </c>
      <c r="AF99" s="115">
        <v>0</v>
      </c>
      <c r="AG99" s="115">
        <v>3.15</v>
      </c>
      <c r="AH99" s="115">
        <v>0</v>
      </c>
      <c r="AI99" s="116">
        <f>AJ99+AK99+AL99+AM99</f>
        <v>0</v>
      </c>
      <c r="AJ99" s="115">
        <v>0</v>
      </c>
      <c r="AK99" s="115">
        <v>0</v>
      </c>
      <c r="AL99" s="116">
        <v>0</v>
      </c>
      <c r="AM99" s="117">
        <v>0</v>
      </c>
      <c r="AN99" s="117">
        <f>AO99+AP99+AQ99+AR99</f>
        <v>0</v>
      </c>
      <c r="AO99" s="117">
        <v>0</v>
      </c>
      <c r="AP99" s="117">
        <v>0</v>
      </c>
      <c r="AQ99" s="117">
        <v>0</v>
      </c>
      <c r="AR99" s="117">
        <v>0</v>
      </c>
      <c r="AS99" s="115">
        <f>AN99+AD99+AI99</f>
        <v>3.15</v>
      </c>
      <c r="AT99" s="116">
        <f t="shared" si="69"/>
        <v>0</v>
      </c>
      <c r="AU99" s="116">
        <f t="shared" si="69"/>
        <v>0</v>
      </c>
      <c r="AV99" s="116">
        <f t="shared" si="70"/>
        <v>3.15</v>
      </c>
      <c r="AW99" s="115">
        <f t="shared" si="70"/>
        <v>0</v>
      </c>
      <c r="AX99" s="113" t="s">
        <v>365</v>
      </c>
    </row>
    <row r="100" spans="1:50" s="69" customFormat="1" ht="33.75" customHeight="1">
      <c r="A100" s="113" t="s">
        <v>357</v>
      </c>
      <c r="B100" s="118" t="s">
        <v>482</v>
      </c>
      <c r="C100" s="113" t="s">
        <v>406</v>
      </c>
      <c r="D100" s="114" t="s">
        <v>367</v>
      </c>
      <c r="E100" s="114">
        <v>2020</v>
      </c>
      <c r="F100" s="114">
        <v>2020</v>
      </c>
      <c r="G100" s="113" t="s">
        <v>365</v>
      </c>
      <c r="H100" s="113" t="s">
        <v>365</v>
      </c>
      <c r="I100" s="115">
        <f>0.58397417</f>
        <v>0.58397417</v>
      </c>
      <c r="J100" s="118" t="s">
        <v>365</v>
      </c>
      <c r="K100" s="113" t="s">
        <v>365</v>
      </c>
      <c r="L100" s="113" t="s">
        <v>365</v>
      </c>
      <c r="M100" s="114" t="s">
        <v>365</v>
      </c>
      <c r="N100" s="114" t="s">
        <v>365</v>
      </c>
      <c r="O100" s="115">
        <v>0</v>
      </c>
      <c r="P100" s="115">
        <f>I100</f>
        <v>0.58397417</v>
      </c>
      <c r="Q100" s="117" t="s">
        <v>365</v>
      </c>
      <c r="R100" s="115">
        <f>P100-O100</f>
        <v>0.58397417</v>
      </c>
      <c r="S100" s="115" t="s">
        <v>365</v>
      </c>
      <c r="T100" s="117">
        <f>U100+V100+W100+X100</f>
        <v>0</v>
      </c>
      <c r="U100" s="115">
        <v>0</v>
      </c>
      <c r="V100" s="115">
        <v>0</v>
      </c>
      <c r="W100" s="117">
        <v>0</v>
      </c>
      <c r="X100" s="115">
        <v>0</v>
      </c>
      <c r="Y100" s="116">
        <f>Z100+AA100+AB100+AC100</f>
        <v>0</v>
      </c>
      <c r="Z100" s="115">
        <v>0</v>
      </c>
      <c r="AA100" s="115">
        <v>0</v>
      </c>
      <c r="AB100" s="115">
        <v>0</v>
      </c>
      <c r="AC100" s="115">
        <v>0</v>
      </c>
      <c r="AD100" s="117">
        <f>AE100+AF100+AG100+AH100</f>
        <v>0.58397417</v>
      </c>
      <c r="AE100" s="115">
        <v>0</v>
      </c>
      <c r="AF100" s="115">
        <v>0</v>
      </c>
      <c r="AG100" s="115">
        <f>0.58397417</f>
        <v>0.58397417</v>
      </c>
      <c r="AH100" s="115">
        <v>0</v>
      </c>
      <c r="AI100" s="116">
        <f>AJ100+AK100+AL100+AM100</f>
        <v>0</v>
      </c>
      <c r="AJ100" s="115">
        <v>0</v>
      </c>
      <c r="AK100" s="115">
        <v>0</v>
      </c>
      <c r="AL100" s="116">
        <v>0</v>
      </c>
      <c r="AM100" s="117">
        <v>0</v>
      </c>
      <c r="AN100" s="117">
        <f>AO100+AP100+AQ100+AR100</f>
        <v>0</v>
      </c>
      <c r="AO100" s="117">
        <v>0</v>
      </c>
      <c r="AP100" s="117">
        <v>0</v>
      </c>
      <c r="AQ100" s="117">
        <v>0</v>
      </c>
      <c r="AR100" s="117">
        <v>0</v>
      </c>
      <c r="AS100" s="115">
        <f>AN100+AD100+AI100</f>
        <v>0.58397417</v>
      </c>
      <c r="AT100" s="116">
        <f t="shared" si="69"/>
        <v>0</v>
      </c>
      <c r="AU100" s="116">
        <f t="shared" si="69"/>
        <v>0</v>
      </c>
      <c r="AV100" s="116">
        <f t="shared" si="70"/>
        <v>0.58397417</v>
      </c>
      <c r="AW100" s="115">
        <f t="shared" si="70"/>
        <v>0</v>
      </c>
      <c r="AX100" s="113" t="s">
        <v>365</v>
      </c>
    </row>
    <row r="101" spans="1:50" s="8" customFormat="1" ht="12" customHeight="1">
      <c r="A101" s="105"/>
      <c r="B101" s="106" t="s">
        <v>474</v>
      </c>
      <c r="C101" s="105"/>
      <c r="D101" s="107"/>
      <c r="E101" s="107"/>
      <c r="F101" s="107"/>
      <c r="G101" s="57"/>
      <c r="H101" s="105"/>
      <c r="I101" s="108"/>
      <c r="J101" s="106"/>
      <c r="K101" s="105"/>
      <c r="L101" s="57"/>
      <c r="M101" s="107"/>
      <c r="N101" s="107"/>
      <c r="O101" s="108"/>
      <c r="P101" s="108"/>
      <c r="Q101" s="108"/>
      <c r="R101" s="110"/>
      <c r="S101" s="110"/>
      <c r="T101" s="109"/>
      <c r="U101" s="108"/>
      <c r="V101" s="108"/>
      <c r="W101" s="108"/>
      <c r="X101" s="108"/>
      <c r="Y101" s="104"/>
      <c r="Z101" s="108"/>
      <c r="AA101" s="108"/>
      <c r="AB101" s="108"/>
      <c r="AC101" s="108"/>
      <c r="AD101" s="109"/>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row>
    <row r="102" spans="1:50" s="69" customFormat="1" ht="40.5" customHeight="1">
      <c r="A102" s="113" t="s">
        <v>357</v>
      </c>
      <c r="B102" s="113" t="s">
        <v>488</v>
      </c>
      <c r="C102" s="113" t="s">
        <v>443</v>
      </c>
      <c r="D102" s="114" t="s">
        <v>368</v>
      </c>
      <c r="E102" s="114">
        <v>2020</v>
      </c>
      <c r="F102" s="114">
        <v>2020</v>
      </c>
      <c r="G102" s="113" t="s">
        <v>365</v>
      </c>
      <c r="H102" s="113" t="s">
        <v>365</v>
      </c>
      <c r="I102" s="115">
        <v>2.7</v>
      </c>
      <c r="J102" s="118" t="s">
        <v>365</v>
      </c>
      <c r="K102" s="113" t="s">
        <v>365</v>
      </c>
      <c r="L102" s="113" t="s">
        <v>365</v>
      </c>
      <c r="M102" s="115" t="s">
        <v>365</v>
      </c>
      <c r="N102" s="115" t="s">
        <v>365</v>
      </c>
      <c r="O102" s="115">
        <v>0</v>
      </c>
      <c r="P102" s="115">
        <f t="shared" si="57"/>
        <v>2.7</v>
      </c>
      <c r="Q102" s="117" t="s">
        <v>365</v>
      </c>
      <c r="R102" s="115">
        <f>P102-O102</f>
        <v>2.7</v>
      </c>
      <c r="S102" s="115" t="s">
        <v>365</v>
      </c>
      <c r="T102" s="117">
        <f t="shared" si="59"/>
        <v>0</v>
      </c>
      <c r="U102" s="115">
        <v>0</v>
      </c>
      <c r="V102" s="115">
        <v>0</v>
      </c>
      <c r="W102" s="117">
        <v>0</v>
      </c>
      <c r="X102" s="119">
        <v>0</v>
      </c>
      <c r="Y102" s="116">
        <f t="shared" si="60"/>
        <v>0</v>
      </c>
      <c r="Z102" s="115">
        <v>0</v>
      </c>
      <c r="AA102" s="115">
        <v>0</v>
      </c>
      <c r="AB102" s="116">
        <v>0</v>
      </c>
      <c r="AC102" s="115">
        <v>0</v>
      </c>
      <c r="AD102" s="117">
        <f>AE102+AF102+AG102+AH102</f>
        <v>2.7</v>
      </c>
      <c r="AE102" s="115">
        <v>0</v>
      </c>
      <c r="AF102" s="115">
        <v>0</v>
      </c>
      <c r="AG102" s="119">
        <v>2.7</v>
      </c>
      <c r="AH102" s="119">
        <v>0</v>
      </c>
      <c r="AI102" s="116">
        <f>AJ102+AK102+AL102+AM102</f>
        <v>0</v>
      </c>
      <c r="AJ102" s="115">
        <v>0</v>
      </c>
      <c r="AK102" s="115">
        <v>0</v>
      </c>
      <c r="AL102" s="116">
        <v>0</v>
      </c>
      <c r="AM102" s="117">
        <v>0</v>
      </c>
      <c r="AN102" s="117">
        <f>AO102+AP102+AQ102+AR102</f>
        <v>0</v>
      </c>
      <c r="AO102" s="117">
        <v>0</v>
      </c>
      <c r="AP102" s="117">
        <v>0</v>
      </c>
      <c r="AQ102" s="117">
        <v>0</v>
      </c>
      <c r="AR102" s="117">
        <v>0</v>
      </c>
      <c r="AS102" s="115">
        <f>AN102+AD102+AI102</f>
        <v>2.7</v>
      </c>
      <c r="AT102" s="116">
        <f aca="true" t="shared" si="71" ref="AT102:AU106">AE102+AJ102+AO102</f>
        <v>0</v>
      </c>
      <c r="AU102" s="116">
        <f t="shared" si="71"/>
        <v>0</v>
      </c>
      <c r="AV102" s="116">
        <f aca="true" t="shared" si="72" ref="AV102:AW106">AQ102+AG102+AL102</f>
        <v>2.7</v>
      </c>
      <c r="AW102" s="115">
        <f t="shared" si="72"/>
        <v>0</v>
      </c>
      <c r="AX102" s="113" t="s">
        <v>365</v>
      </c>
    </row>
    <row r="103" spans="1:50" s="69" customFormat="1" ht="57.75" customHeight="1">
      <c r="A103" s="113" t="s">
        <v>357</v>
      </c>
      <c r="B103" s="113" t="s">
        <v>447</v>
      </c>
      <c r="C103" s="113" t="s">
        <v>448</v>
      </c>
      <c r="D103" s="113" t="s">
        <v>367</v>
      </c>
      <c r="E103" s="114">
        <v>2020</v>
      </c>
      <c r="F103" s="114">
        <v>2020</v>
      </c>
      <c r="G103" s="113" t="s">
        <v>365</v>
      </c>
      <c r="H103" s="113" t="s">
        <v>365</v>
      </c>
      <c r="I103" s="116">
        <v>0.1</v>
      </c>
      <c r="J103" s="118" t="s">
        <v>365</v>
      </c>
      <c r="K103" s="113" t="s">
        <v>365</v>
      </c>
      <c r="L103" s="113" t="s">
        <v>365</v>
      </c>
      <c r="M103" s="115" t="s">
        <v>365</v>
      </c>
      <c r="N103" s="115" t="s">
        <v>365</v>
      </c>
      <c r="O103" s="116">
        <v>0</v>
      </c>
      <c r="P103" s="115">
        <f>I103</f>
        <v>0.1</v>
      </c>
      <c r="Q103" s="117" t="s">
        <v>365</v>
      </c>
      <c r="R103" s="115">
        <f>P103-O103</f>
        <v>0.1</v>
      </c>
      <c r="S103" s="115" t="s">
        <v>365</v>
      </c>
      <c r="T103" s="117">
        <f t="shared" si="59"/>
        <v>0</v>
      </c>
      <c r="U103" s="115">
        <v>0</v>
      </c>
      <c r="V103" s="115">
        <v>0</v>
      </c>
      <c r="W103" s="117">
        <v>0</v>
      </c>
      <c r="X103" s="119">
        <v>0</v>
      </c>
      <c r="Y103" s="116">
        <f t="shared" si="60"/>
        <v>0</v>
      </c>
      <c r="Z103" s="115">
        <v>0</v>
      </c>
      <c r="AA103" s="115">
        <v>0</v>
      </c>
      <c r="AB103" s="116">
        <v>0</v>
      </c>
      <c r="AC103" s="115">
        <v>0</v>
      </c>
      <c r="AD103" s="117">
        <f>AE103+AF103+AG103+AH103</f>
        <v>0.1</v>
      </c>
      <c r="AE103" s="115">
        <v>0</v>
      </c>
      <c r="AF103" s="115">
        <v>0</v>
      </c>
      <c r="AG103" s="116">
        <v>0.1</v>
      </c>
      <c r="AH103" s="119">
        <v>0</v>
      </c>
      <c r="AI103" s="116">
        <f>AJ103+AK103+AL103+AM103</f>
        <v>0</v>
      </c>
      <c r="AJ103" s="115">
        <v>0</v>
      </c>
      <c r="AK103" s="115">
        <v>0</v>
      </c>
      <c r="AL103" s="116">
        <v>0</v>
      </c>
      <c r="AM103" s="117">
        <v>0</v>
      </c>
      <c r="AN103" s="117">
        <f>AO103+AP103+AQ103+AR103</f>
        <v>0</v>
      </c>
      <c r="AO103" s="117">
        <v>0</v>
      </c>
      <c r="AP103" s="117">
        <v>0</v>
      </c>
      <c r="AQ103" s="117">
        <v>0</v>
      </c>
      <c r="AR103" s="117">
        <v>0</v>
      </c>
      <c r="AS103" s="115">
        <f>AN103+AD103+AI103</f>
        <v>0.1</v>
      </c>
      <c r="AT103" s="116">
        <f t="shared" si="71"/>
        <v>0</v>
      </c>
      <c r="AU103" s="116">
        <f t="shared" si="71"/>
        <v>0</v>
      </c>
      <c r="AV103" s="116">
        <f t="shared" si="72"/>
        <v>0.1</v>
      </c>
      <c r="AW103" s="115">
        <f t="shared" si="72"/>
        <v>0</v>
      </c>
      <c r="AX103" s="113" t="s">
        <v>365</v>
      </c>
    </row>
    <row r="104" spans="1:50" s="69" customFormat="1" ht="40.5" customHeight="1">
      <c r="A104" s="113" t="s">
        <v>357</v>
      </c>
      <c r="B104" s="113" t="s">
        <v>510</v>
      </c>
      <c r="C104" s="113" t="s">
        <v>451</v>
      </c>
      <c r="D104" s="113" t="s">
        <v>367</v>
      </c>
      <c r="E104" s="114">
        <v>2020</v>
      </c>
      <c r="F104" s="114">
        <v>2020</v>
      </c>
      <c r="G104" s="113" t="s">
        <v>365</v>
      </c>
      <c r="H104" s="113" t="s">
        <v>365</v>
      </c>
      <c r="I104" s="116">
        <v>3.15</v>
      </c>
      <c r="J104" s="118" t="s">
        <v>365</v>
      </c>
      <c r="K104" s="113" t="s">
        <v>365</v>
      </c>
      <c r="L104" s="113" t="s">
        <v>365</v>
      </c>
      <c r="M104" s="115" t="s">
        <v>365</v>
      </c>
      <c r="N104" s="115" t="s">
        <v>365</v>
      </c>
      <c r="O104" s="116">
        <v>0</v>
      </c>
      <c r="P104" s="115">
        <f t="shared" si="57"/>
        <v>3.15</v>
      </c>
      <c r="Q104" s="117" t="s">
        <v>365</v>
      </c>
      <c r="R104" s="115">
        <f>P104-O104</f>
        <v>3.15</v>
      </c>
      <c r="S104" s="115" t="s">
        <v>365</v>
      </c>
      <c r="T104" s="117">
        <f t="shared" si="59"/>
        <v>0</v>
      </c>
      <c r="U104" s="115">
        <v>0</v>
      </c>
      <c r="V104" s="115">
        <v>0</v>
      </c>
      <c r="W104" s="117">
        <v>0</v>
      </c>
      <c r="X104" s="119">
        <v>0</v>
      </c>
      <c r="Y104" s="116">
        <f t="shared" si="60"/>
        <v>0</v>
      </c>
      <c r="Z104" s="115">
        <v>0</v>
      </c>
      <c r="AA104" s="115">
        <v>0</v>
      </c>
      <c r="AB104" s="116">
        <v>0</v>
      </c>
      <c r="AC104" s="115">
        <v>0</v>
      </c>
      <c r="AD104" s="117">
        <f>AE104+AF104+AG104+AH104</f>
        <v>3.15</v>
      </c>
      <c r="AE104" s="115">
        <v>0</v>
      </c>
      <c r="AF104" s="115">
        <v>0</v>
      </c>
      <c r="AG104" s="116">
        <v>3.15</v>
      </c>
      <c r="AH104" s="119">
        <v>0</v>
      </c>
      <c r="AI104" s="116">
        <f>AJ104+AK104+AL104+AM104</f>
        <v>0</v>
      </c>
      <c r="AJ104" s="115">
        <v>0</v>
      </c>
      <c r="AK104" s="115">
        <v>0</v>
      </c>
      <c r="AL104" s="116">
        <v>0</v>
      </c>
      <c r="AM104" s="117">
        <v>0</v>
      </c>
      <c r="AN104" s="117">
        <f>AO104+AP104+AQ104+AR104</f>
        <v>0</v>
      </c>
      <c r="AO104" s="117">
        <v>0</v>
      </c>
      <c r="AP104" s="117">
        <v>0</v>
      </c>
      <c r="AQ104" s="117">
        <v>0</v>
      </c>
      <c r="AR104" s="117">
        <v>0</v>
      </c>
      <c r="AS104" s="115">
        <f>AN104+AD104+AI104</f>
        <v>3.15</v>
      </c>
      <c r="AT104" s="116">
        <f t="shared" si="71"/>
        <v>0</v>
      </c>
      <c r="AU104" s="116">
        <f t="shared" si="71"/>
        <v>0</v>
      </c>
      <c r="AV104" s="116">
        <f t="shared" si="72"/>
        <v>3.15</v>
      </c>
      <c r="AW104" s="115">
        <f t="shared" si="72"/>
        <v>0</v>
      </c>
      <c r="AX104" s="113" t="s">
        <v>365</v>
      </c>
    </row>
    <row r="105" spans="1:50" s="69" customFormat="1" ht="40.5" customHeight="1">
      <c r="A105" s="113" t="s">
        <v>357</v>
      </c>
      <c r="B105" s="113" t="s">
        <v>471</v>
      </c>
      <c r="C105" s="113" t="s">
        <v>452</v>
      </c>
      <c r="D105" s="113" t="s">
        <v>367</v>
      </c>
      <c r="E105" s="113" t="s">
        <v>375</v>
      </c>
      <c r="F105" s="113" t="s">
        <v>375</v>
      </c>
      <c r="G105" s="113" t="s">
        <v>365</v>
      </c>
      <c r="H105" s="116" t="s">
        <v>365</v>
      </c>
      <c r="I105" s="116">
        <v>0.9</v>
      </c>
      <c r="J105" s="113" t="s">
        <v>365</v>
      </c>
      <c r="K105" s="116" t="s">
        <v>365</v>
      </c>
      <c r="L105" s="116" t="s">
        <v>365</v>
      </c>
      <c r="M105" s="116" t="s">
        <v>365</v>
      </c>
      <c r="N105" s="116" t="s">
        <v>365</v>
      </c>
      <c r="O105" s="116">
        <v>0</v>
      </c>
      <c r="P105" s="115">
        <f t="shared" si="57"/>
        <v>0.9</v>
      </c>
      <c r="Q105" s="116" t="s">
        <v>365</v>
      </c>
      <c r="R105" s="115">
        <f>P105-O105</f>
        <v>0.9</v>
      </c>
      <c r="S105" s="116" t="s">
        <v>365</v>
      </c>
      <c r="T105" s="117">
        <f>U105+V105+W105+X105</f>
        <v>0</v>
      </c>
      <c r="U105" s="116">
        <v>0</v>
      </c>
      <c r="V105" s="116">
        <v>0</v>
      </c>
      <c r="W105" s="117">
        <v>0</v>
      </c>
      <c r="X105" s="116">
        <v>0</v>
      </c>
      <c r="Y105" s="116">
        <v>0</v>
      </c>
      <c r="Z105" s="116">
        <v>0</v>
      </c>
      <c r="AA105" s="116">
        <v>0</v>
      </c>
      <c r="AB105" s="116">
        <v>0</v>
      </c>
      <c r="AC105" s="116">
        <v>0</v>
      </c>
      <c r="AD105" s="117">
        <f>AE105+AF105+AG105+AH105</f>
        <v>0.9</v>
      </c>
      <c r="AE105" s="116">
        <v>0</v>
      </c>
      <c r="AF105" s="116">
        <v>0</v>
      </c>
      <c r="AG105" s="116">
        <v>0.9</v>
      </c>
      <c r="AH105" s="116">
        <v>0</v>
      </c>
      <c r="AI105" s="116">
        <f>AJ105+AK105+AL105+AM105</f>
        <v>0</v>
      </c>
      <c r="AJ105" s="115">
        <v>0</v>
      </c>
      <c r="AK105" s="115">
        <v>0</v>
      </c>
      <c r="AL105" s="116">
        <v>0</v>
      </c>
      <c r="AM105" s="117">
        <v>0</v>
      </c>
      <c r="AN105" s="117">
        <f>AO105+AP105+AQ105+AR105</f>
        <v>0</v>
      </c>
      <c r="AO105" s="117">
        <v>0</v>
      </c>
      <c r="AP105" s="117">
        <v>0</v>
      </c>
      <c r="AQ105" s="117">
        <v>0</v>
      </c>
      <c r="AR105" s="117">
        <v>0</v>
      </c>
      <c r="AS105" s="115">
        <f>AN105+AD105+AI105</f>
        <v>0.9</v>
      </c>
      <c r="AT105" s="116">
        <f t="shared" si="71"/>
        <v>0</v>
      </c>
      <c r="AU105" s="116">
        <f t="shared" si="71"/>
        <v>0</v>
      </c>
      <c r="AV105" s="116">
        <f t="shared" si="72"/>
        <v>0.9</v>
      </c>
      <c r="AW105" s="115">
        <f t="shared" si="72"/>
        <v>0</v>
      </c>
      <c r="AX105" s="113" t="s">
        <v>365</v>
      </c>
    </row>
    <row r="106" spans="1:50" s="69" customFormat="1" ht="40.5" customHeight="1">
      <c r="A106" s="113" t="s">
        <v>357</v>
      </c>
      <c r="B106" s="118" t="s">
        <v>672</v>
      </c>
      <c r="C106" s="113" t="s">
        <v>476</v>
      </c>
      <c r="D106" s="114" t="s">
        <v>366</v>
      </c>
      <c r="E106" s="114">
        <v>2019</v>
      </c>
      <c r="F106" s="114">
        <v>2020</v>
      </c>
      <c r="G106" s="113" t="s">
        <v>365</v>
      </c>
      <c r="H106" s="113" t="s">
        <v>365</v>
      </c>
      <c r="I106" s="115">
        <f>0.62054136+5.38994237</f>
        <v>6.01048373</v>
      </c>
      <c r="J106" s="118" t="s">
        <v>365</v>
      </c>
      <c r="K106" s="113" t="s">
        <v>365</v>
      </c>
      <c r="L106" s="113" t="s">
        <v>365</v>
      </c>
      <c r="M106" s="114" t="s">
        <v>365</v>
      </c>
      <c r="N106" s="114" t="s">
        <v>365</v>
      </c>
      <c r="O106" s="115">
        <f>0.62054136</f>
        <v>0.62054136</v>
      </c>
      <c r="P106" s="115">
        <f>I106</f>
        <v>6.01048373</v>
      </c>
      <c r="Q106" s="115" t="s">
        <v>365</v>
      </c>
      <c r="R106" s="115">
        <f>P106-O106</f>
        <v>5.38994237</v>
      </c>
      <c r="S106" s="115" t="s">
        <v>365</v>
      </c>
      <c r="T106" s="117">
        <f>U106+V106+W106+X106</f>
        <v>0</v>
      </c>
      <c r="U106" s="115">
        <v>0</v>
      </c>
      <c r="V106" s="115">
        <v>0</v>
      </c>
      <c r="W106" s="117">
        <v>0</v>
      </c>
      <c r="X106" s="115">
        <v>0</v>
      </c>
      <c r="Y106" s="116">
        <f>Z106+AA106+AB106+AC106</f>
        <v>0</v>
      </c>
      <c r="Z106" s="115">
        <v>0</v>
      </c>
      <c r="AA106" s="115">
        <v>0</v>
      </c>
      <c r="AB106" s="115">
        <v>0</v>
      </c>
      <c r="AC106" s="115">
        <v>0</v>
      </c>
      <c r="AD106" s="117">
        <f>AE106+AF106+AG106+AH106</f>
        <v>5.38994237</v>
      </c>
      <c r="AE106" s="115">
        <v>0</v>
      </c>
      <c r="AF106" s="115">
        <v>0</v>
      </c>
      <c r="AG106" s="115">
        <f>5.38994237</f>
        <v>5.38994237</v>
      </c>
      <c r="AH106" s="115">
        <v>0</v>
      </c>
      <c r="AI106" s="116">
        <f>AJ106+AK106+AL106+AM106</f>
        <v>0</v>
      </c>
      <c r="AJ106" s="115">
        <v>0</v>
      </c>
      <c r="AK106" s="115">
        <v>0</v>
      </c>
      <c r="AL106" s="116">
        <v>0</v>
      </c>
      <c r="AM106" s="117">
        <v>0</v>
      </c>
      <c r="AN106" s="117">
        <f>AO106+AP106+AQ106+AR106</f>
        <v>0</v>
      </c>
      <c r="AO106" s="117">
        <v>0</v>
      </c>
      <c r="AP106" s="117">
        <v>0</v>
      </c>
      <c r="AQ106" s="117">
        <v>0</v>
      </c>
      <c r="AR106" s="117">
        <v>0</v>
      </c>
      <c r="AS106" s="115">
        <f>AN106+AD106+AI106</f>
        <v>5.38994237</v>
      </c>
      <c r="AT106" s="116">
        <f t="shared" si="71"/>
        <v>0</v>
      </c>
      <c r="AU106" s="116">
        <f t="shared" si="71"/>
        <v>0</v>
      </c>
      <c r="AV106" s="116">
        <f t="shared" si="72"/>
        <v>5.38994237</v>
      </c>
      <c r="AW106" s="115">
        <f t="shared" si="72"/>
        <v>0</v>
      </c>
      <c r="AX106" s="128" t="s">
        <v>365</v>
      </c>
    </row>
    <row r="107" spans="1:50" s="5" customFormat="1" ht="10.5">
      <c r="A107" s="51"/>
      <c r="B107" s="52"/>
      <c r="C107" s="51"/>
      <c r="D107" s="53"/>
      <c r="E107" s="51"/>
      <c r="F107" s="51"/>
      <c r="G107" s="51"/>
      <c r="H107" s="53"/>
      <c r="I107" s="53"/>
      <c r="J107" s="103"/>
      <c r="K107" s="53"/>
      <c r="L107" s="53"/>
      <c r="M107" s="51"/>
      <c r="N107" s="53"/>
      <c r="O107" s="53"/>
      <c r="P107" s="53"/>
      <c r="Q107" s="53"/>
      <c r="R107" s="53"/>
      <c r="S107" s="53"/>
      <c r="T107" s="53"/>
      <c r="U107" s="53"/>
      <c r="V107" s="53"/>
      <c r="W107" s="53"/>
      <c r="X107" s="53"/>
      <c r="Y107" s="53"/>
      <c r="Z107" s="53"/>
      <c r="AA107" s="53"/>
      <c r="AB107" s="53"/>
      <c r="AC107" s="53"/>
      <c r="AD107" s="121"/>
      <c r="AE107" s="122"/>
      <c r="AF107" s="122"/>
      <c r="AG107" s="122"/>
      <c r="AH107" s="121"/>
      <c r="AI107" s="121"/>
      <c r="AJ107" s="122"/>
      <c r="AK107" s="122"/>
      <c r="AL107" s="122"/>
      <c r="AM107" s="121"/>
      <c r="AN107" s="121"/>
      <c r="AO107" s="121"/>
      <c r="AP107" s="121"/>
      <c r="AQ107" s="121"/>
      <c r="AR107" s="121"/>
      <c r="AS107" s="123"/>
      <c r="AT107" s="122"/>
      <c r="AU107" s="122"/>
      <c r="AV107" s="122"/>
      <c r="AW107" s="122"/>
      <c r="AX107" s="124"/>
    </row>
    <row r="108" spans="10:50" s="2" customFormat="1" ht="10.5">
      <c r="J108" s="95"/>
      <c r="AD108" s="121"/>
      <c r="AE108" s="122"/>
      <c r="AF108" s="122"/>
      <c r="AG108" s="122"/>
      <c r="AH108" s="121"/>
      <c r="AI108" s="121"/>
      <c r="AJ108" s="122"/>
      <c r="AK108" s="122"/>
      <c r="AL108" s="122"/>
      <c r="AM108" s="121"/>
      <c r="AN108" s="121"/>
      <c r="AO108" s="121"/>
      <c r="AP108" s="121"/>
      <c r="AQ108" s="121"/>
      <c r="AR108" s="121"/>
      <c r="AS108" s="123"/>
      <c r="AT108" s="122"/>
      <c r="AU108" s="122"/>
      <c r="AV108" s="122"/>
      <c r="AW108" s="122"/>
      <c r="AX108" s="124"/>
    </row>
    <row r="109" spans="1:50" s="3" customFormat="1" ht="20.25" customHeight="1">
      <c r="A109" s="149" t="s">
        <v>22</v>
      </c>
      <c r="B109" s="149"/>
      <c r="C109" s="149"/>
      <c r="D109" s="149"/>
      <c r="E109" s="149"/>
      <c r="F109" s="149"/>
      <c r="G109" s="149"/>
      <c r="H109" s="149"/>
      <c r="I109" s="149"/>
      <c r="J109" s="149"/>
      <c r="K109" s="149"/>
      <c r="L109" s="149"/>
      <c r="M109" s="149"/>
      <c r="N109" s="149"/>
      <c r="O109" s="149"/>
      <c r="P109" s="149"/>
      <c r="Q109" s="149"/>
      <c r="AD109" s="121"/>
      <c r="AE109" s="122"/>
      <c r="AF109" s="122"/>
      <c r="AG109" s="122"/>
      <c r="AH109" s="121"/>
      <c r="AI109" s="121"/>
      <c r="AJ109" s="122"/>
      <c r="AK109" s="122"/>
      <c r="AL109" s="122"/>
      <c r="AM109" s="121"/>
      <c r="AN109" s="121"/>
      <c r="AO109" s="121"/>
      <c r="AP109" s="121"/>
      <c r="AQ109" s="121"/>
      <c r="AR109" s="121"/>
      <c r="AS109" s="123"/>
      <c r="AT109" s="122"/>
      <c r="AU109" s="122"/>
      <c r="AV109" s="122"/>
      <c r="AW109" s="122"/>
      <c r="AX109" s="124"/>
    </row>
    <row r="110" spans="1:50" s="3" customFormat="1" ht="20.25" customHeight="1">
      <c r="A110" s="149" t="s">
        <v>23</v>
      </c>
      <c r="B110" s="149"/>
      <c r="C110" s="149"/>
      <c r="D110" s="149"/>
      <c r="E110" s="149"/>
      <c r="F110" s="149"/>
      <c r="G110" s="149"/>
      <c r="H110" s="149"/>
      <c r="I110" s="149"/>
      <c r="J110" s="149"/>
      <c r="K110" s="149"/>
      <c r="L110" s="149"/>
      <c r="M110" s="149"/>
      <c r="N110" s="149"/>
      <c r="O110" s="149"/>
      <c r="P110" s="149"/>
      <c r="Q110" s="149"/>
      <c r="AD110" s="121"/>
      <c r="AE110" s="122"/>
      <c r="AF110" s="122"/>
      <c r="AG110" s="122"/>
      <c r="AH110" s="121"/>
      <c r="AI110" s="121"/>
      <c r="AJ110" s="122"/>
      <c r="AK110" s="122"/>
      <c r="AL110" s="122"/>
      <c r="AM110" s="121"/>
      <c r="AN110" s="121"/>
      <c r="AO110" s="121"/>
      <c r="AP110" s="121"/>
      <c r="AQ110" s="121"/>
      <c r="AR110" s="121"/>
      <c r="AS110" s="123"/>
      <c r="AT110" s="122"/>
      <c r="AU110" s="122"/>
      <c r="AV110" s="122"/>
      <c r="AW110" s="122"/>
      <c r="AX110" s="124"/>
    </row>
    <row r="111" spans="1:50" s="3" customFormat="1" ht="30" customHeight="1">
      <c r="A111" s="149" t="s">
        <v>26</v>
      </c>
      <c r="B111" s="149"/>
      <c r="C111" s="149"/>
      <c r="D111" s="149"/>
      <c r="E111" s="149"/>
      <c r="F111" s="149"/>
      <c r="G111" s="149"/>
      <c r="H111" s="149"/>
      <c r="I111" s="149"/>
      <c r="J111" s="149"/>
      <c r="K111" s="149"/>
      <c r="L111" s="149"/>
      <c r="M111" s="149"/>
      <c r="N111" s="149"/>
      <c r="O111" s="149"/>
      <c r="P111" s="149"/>
      <c r="Q111" s="149"/>
      <c r="AD111" s="121"/>
      <c r="AE111" s="122"/>
      <c r="AF111" s="122"/>
      <c r="AG111" s="122"/>
      <c r="AH111" s="121"/>
      <c r="AI111" s="121"/>
      <c r="AJ111" s="122"/>
      <c r="AK111" s="122"/>
      <c r="AL111" s="122"/>
      <c r="AM111" s="121"/>
      <c r="AN111" s="121"/>
      <c r="AO111" s="121"/>
      <c r="AP111" s="121"/>
      <c r="AQ111" s="121"/>
      <c r="AR111" s="121"/>
      <c r="AS111" s="123"/>
      <c r="AT111" s="122"/>
      <c r="AU111" s="122"/>
      <c r="AV111" s="122"/>
      <c r="AW111" s="122"/>
      <c r="AX111" s="124"/>
    </row>
    <row r="112" spans="1:50" s="3" customFormat="1" ht="20.25" customHeight="1">
      <c r="A112" s="149" t="s">
        <v>27</v>
      </c>
      <c r="B112" s="149"/>
      <c r="C112" s="149"/>
      <c r="D112" s="149"/>
      <c r="E112" s="149"/>
      <c r="F112" s="149"/>
      <c r="G112" s="149"/>
      <c r="H112" s="149"/>
      <c r="I112" s="149"/>
      <c r="J112" s="149"/>
      <c r="K112" s="149"/>
      <c r="L112" s="149"/>
      <c r="M112" s="149"/>
      <c r="N112" s="149"/>
      <c r="O112" s="149"/>
      <c r="P112" s="149"/>
      <c r="Q112" s="149"/>
      <c r="AD112" s="121"/>
      <c r="AE112" s="122"/>
      <c r="AF112" s="122"/>
      <c r="AG112" s="122"/>
      <c r="AH112" s="121"/>
      <c r="AI112" s="121"/>
      <c r="AJ112" s="122"/>
      <c r="AK112" s="122"/>
      <c r="AL112" s="122"/>
      <c r="AM112" s="121"/>
      <c r="AN112" s="121"/>
      <c r="AO112" s="121"/>
      <c r="AP112" s="121"/>
      <c r="AQ112" s="121"/>
      <c r="AR112" s="121"/>
      <c r="AS112" s="123"/>
      <c r="AT112" s="122"/>
      <c r="AU112" s="122"/>
      <c r="AV112" s="122"/>
      <c r="AW112" s="122"/>
      <c r="AX112" s="124"/>
    </row>
    <row r="113" spans="10:50" s="2" customFormat="1" ht="3" customHeight="1">
      <c r="J113" s="95"/>
      <c r="AD113" s="121"/>
      <c r="AE113" s="122"/>
      <c r="AF113" s="122"/>
      <c r="AG113" s="122"/>
      <c r="AH113" s="121"/>
      <c r="AI113" s="121"/>
      <c r="AJ113" s="122"/>
      <c r="AK113" s="122"/>
      <c r="AL113" s="122"/>
      <c r="AM113" s="121"/>
      <c r="AN113" s="121"/>
      <c r="AO113" s="121"/>
      <c r="AP113" s="121"/>
      <c r="AQ113" s="121"/>
      <c r="AR113" s="121"/>
      <c r="AS113" s="123"/>
      <c r="AT113" s="122"/>
      <c r="AU113" s="122"/>
      <c r="AV113" s="122"/>
      <c r="AW113" s="122"/>
      <c r="AX113" s="124"/>
    </row>
    <row r="114" spans="30:50" ht="15">
      <c r="AD114" s="121"/>
      <c r="AE114" s="122"/>
      <c r="AF114" s="122"/>
      <c r="AG114" s="122"/>
      <c r="AH114" s="121"/>
      <c r="AI114" s="121"/>
      <c r="AJ114" s="122"/>
      <c r="AK114" s="122"/>
      <c r="AL114" s="122"/>
      <c r="AM114" s="121"/>
      <c r="AN114" s="121"/>
      <c r="AO114" s="121"/>
      <c r="AP114" s="121"/>
      <c r="AQ114" s="121"/>
      <c r="AR114" s="121"/>
      <c r="AS114" s="123"/>
      <c r="AT114" s="122"/>
      <c r="AU114" s="122"/>
      <c r="AV114" s="122"/>
      <c r="AW114" s="122"/>
      <c r="AX114" s="124"/>
    </row>
    <row r="115" spans="30:50" ht="15">
      <c r="AD115" s="121"/>
      <c r="AE115" s="122"/>
      <c r="AF115" s="122"/>
      <c r="AG115" s="122"/>
      <c r="AH115" s="121"/>
      <c r="AI115" s="121"/>
      <c r="AJ115" s="122"/>
      <c r="AK115" s="122"/>
      <c r="AL115" s="122"/>
      <c r="AM115" s="121"/>
      <c r="AN115" s="121"/>
      <c r="AO115" s="121"/>
      <c r="AP115" s="121"/>
      <c r="AQ115" s="121"/>
      <c r="AR115" s="121"/>
      <c r="AS115" s="123"/>
      <c r="AT115" s="122"/>
      <c r="AU115" s="122"/>
      <c r="AV115" s="122"/>
      <c r="AW115" s="122"/>
      <c r="AX115" s="124"/>
    </row>
    <row r="116" spans="30:50" ht="15">
      <c r="AD116" s="121"/>
      <c r="AE116" s="122"/>
      <c r="AF116" s="122"/>
      <c r="AG116" s="122"/>
      <c r="AH116" s="121"/>
      <c r="AI116" s="121"/>
      <c r="AJ116" s="122"/>
      <c r="AK116" s="122"/>
      <c r="AL116" s="122"/>
      <c r="AM116" s="121"/>
      <c r="AN116" s="121"/>
      <c r="AO116" s="121"/>
      <c r="AP116" s="121"/>
      <c r="AQ116" s="121"/>
      <c r="AR116" s="121"/>
      <c r="AS116" s="123"/>
      <c r="AT116" s="122"/>
      <c r="AU116" s="122"/>
      <c r="AV116" s="122"/>
      <c r="AW116" s="122"/>
      <c r="AX116" s="124"/>
    </row>
    <row r="117" spans="30:50" ht="15">
      <c r="AD117" s="121"/>
      <c r="AE117" s="122"/>
      <c r="AF117" s="122"/>
      <c r="AG117" s="122"/>
      <c r="AH117" s="121"/>
      <c r="AI117" s="121"/>
      <c r="AJ117" s="122"/>
      <c r="AK117" s="122"/>
      <c r="AL117" s="122"/>
      <c r="AM117" s="121"/>
      <c r="AN117" s="121"/>
      <c r="AO117" s="121"/>
      <c r="AP117" s="121"/>
      <c r="AQ117" s="121"/>
      <c r="AR117" s="121"/>
      <c r="AS117" s="123"/>
      <c r="AT117" s="122"/>
      <c r="AU117" s="122"/>
      <c r="AV117" s="122"/>
      <c r="AW117" s="122"/>
      <c r="AX117" s="124"/>
    </row>
    <row r="118" spans="30:50" ht="15">
      <c r="AD118" s="121"/>
      <c r="AE118" s="122"/>
      <c r="AF118" s="122"/>
      <c r="AG118" s="122"/>
      <c r="AH118" s="121"/>
      <c r="AI118" s="121"/>
      <c r="AJ118" s="122"/>
      <c r="AK118" s="122"/>
      <c r="AL118" s="122"/>
      <c r="AM118" s="121"/>
      <c r="AN118" s="121"/>
      <c r="AO118" s="121"/>
      <c r="AP118" s="121"/>
      <c r="AQ118" s="121"/>
      <c r="AR118" s="121"/>
      <c r="AS118" s="123"/>
      <c r="AT118" s="122"/>
      <c r="AU118" s="122"/>
      <c r="AV118" s="122"/>
      <c r="AW118" s="122"/>
      <c r="AX118" s="124"/>
    </row>
    <row r="119" spans="30:50" ht="15">
      <c r="AD119" s="121"/>
      <c r="AE119" s="122"/>
      <c r="AF119" s="122"/>
      <c r="AG119" s="122"/>
      <c r="AH119" s="121"/>
      <c r="AI119" s="121"/>
      <c r="AJ119" s="122"/>
      <c r="AK119" s="122"/>
      <c r="AL119" s="122"/>
      <c r="AM119" s="121"/>
      <c r="AN119" s="121"/>
      <c r="AO119" s="121"/>
      <c r="AP119" s="121"/>
      <c r="AQ119" s="121"/>
      <c r="AR119" s="121"/>
      <c r="AS119" s="123"/>
      <c r="AT119" s="122"/>
      <c r="AU119" s="122"/>
      <c r="AV119" s="122"/>
      <c r="AW119" s="122"/>
      <c r="AX119" s="124"/>
    </row>
    <row r="120" spans="30:50" ht="15">
      <c r="AD120" s="121"/>
      <c r="AE120" s="122"/>
      <c r="AF120" s="122"/>
      <c r="AG120" s="122"/>
      <c r="AH120" s="121"/>
      <c r="AI120" s="121"/>
      <c r="AJ120" s="122"/>
      <c r="AK120" s="122"/>
      <c r="AL120" s="122"/>
      <c r="AM120" s="121"/>
      <c r="AN120" s="121"/>
      <c r="AO120" s="121"/>
      <c r="AP120" s="121"/>
      <c r="AQ120" s="121"/>
      <c r="AR120" s="121"/>
      <c r="AS120" s="123"/>
      <c r="AT120" s="122"/>
      <c r="AU120" s="122"/>
      <c r="AV120" s="122"/>
      <c r="AW120" s="122"/>
      <c r="AX120" s="124"/>
    </row>
    <row r="121" spans="30:50" ht="15">
      <c r="AD121" s="121"/>
      <c r="AE121" s="122"/>
      <c r="AF121" s="122"/>
      <c r="AG121" s="122"/>
      <c r="AH121" s="121"/>
      <c r="AI121" s="121"/>
      <c r="AJ121" s="122"/>
      <c r="AK121" s="122"/>
      <c r="AL121" s="122"/>
      <c r="AM121" s="121"/>
      <c r="AN121" s="121"/>
      <c r="AO121" s="121"/>
      <c r="AP121" s="121"/>
      <c r="AQ121" s="121"/>
      <c r="AR121" s="121"/>
      <c r="AS121" s="123"/>
      <c r="AT121" s="122"/>
      <c r="AU121" s="122"/>
      <c r="AV121" s="122"/>
      <c r="AW121" s="122"/>
      <c r="AX121" s="124"/>
    </row>
  </sheetData>
  <sheetProtection/>
  <autoFilter ref="A14:AE14"/>
  <mergeCells count="35">
    <mergeCell ref="T10:U10"/>
    <mergeCell ref="R11:S12"/>
    <mergeCell ref="AX11:AX13"/>
    <mergeCell ref="AD12:AH12"/>
    <mergeCell ref="AI12:AM12"/>
    <mergeCell ref="AN12:AR12"/>
    <mergeCell ref="AS12:AW12"/>
    <mergeCell ref="AD11:AW11"/>
    <mergeCell ref="T11:AC11"/>
    <mergeCell ref="P11:Q12"/>
    <mergeCell ref="K12:M12"/>
    <mergeCell ref="H12:J12"/>
    <mergeCell ref="H11:M11"/>
    <mergeCell ref="Y12:AC12"/>
    <mergeCell ref="N11:N13"/>
    <mergeCell ref="Z1:AC1"/>
    <mergeCell ref="Z10:AA10"/>
    <mergeCell ref="X10:Y10"/>
    <mergeCell ref="A5:AE5"/>
    <mergeCell ref="A6:AE6"/>
    <mergeCell ref="F11:G12"/>
    <mergeCell ref="V10:W10"/>
    <mergeCell ref="A8:AE8"/>
    <mergeCell ref="A3:AE3"/>
    <mergeCell ref="T12:X12"/>
    <mergeCell ref="A112:Q112"/>
    <mergeCell ref="A109:Q109"/>
    <mergeCell ref="A110:Q110"/>
    <mergeCell ref="A11:A13"/>
    <mergeCell ref="B11:B13"/>
    <mergeCell ref="D11:D13"/>
    <mergeCell ref="C11:C13"/>
    <mergeCell ref="A111:Q111"/>
    <mergeCell ref="O11:O13"/>
    <mergeCell ref="E11:E13"/>
  </mergeCells>
  <printOptions/>
  <pageMargins left="0.5905511811023623" right="0.5905511811023623" top="0.27" bottom="0.2" header="0.1968503937007874" footer="0.1968503937007874"/>
  <pageSetup fitToHeight="0" fitToWidth="1" horizontalDpi="600" verticalDpi="600" orientation="landscape" pageOrder="overThenDown" paperSize="8"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E31:G31 M31 W31:AC31 T31:V31 O31 X42:AB42 AD31 U35:AB35 AC42 AS42 AS31 AI35:AM35 AS35:AW35 AL31 AE35:AF35 AH42:AR42 AM31:AR31 AG31:AH31 AI31 AE31:AF31 AJ31:AK31 I76:J76 T76:AF76 M76:P76 I31 AH76:AU76" formulaRange="1"/>
    <ignoredError sqref="A78:A81 A26:A31 A41:A43 A57 A65:A66 A49 A73:A77 A67 A69 A32:A35 A70 G70:AG70 C70:D70" twoDigitTextYear="1"/>
    <ignoredError sqref="A23:A24 E32:E33 F32:F34 A50 E105:F105 E77:F78" numberStoredAsText="1"/>
    <ignoredError sqref="A25 A37:A38 A51:A56 A71:A72 A44:A48 A59:A64 A68 E70:F70 A40" numberStoredAsText="1" twoDigitTextYear="1"/>
    <ignoredError sqref="R71:T71 I35 M71:Q71 AD71:AX71 P68 R68 T68:AD68 AI68:AX68" formula="1"/>
    <ignoredError sqref="AW41" evalError="1"/>
  </ignoredErrors>
</worksheet>
</file>

<file path=xl/worksheets/sheet10.xml><?xml version="1.0" encoding="utf-8"?>
<worksheet xmlns="http://schemas.openxmlformats.org/spreadsheetml/2006/main" xmlns:r="http://schemas.openxmlformats.org/officeDocument/2006/relationships">
  <dimension ref="A1:AC47"/>
  <sheetViews>
    <sheetView view="pageBreakPreview" zoomScale="85" zoomScaleSheetLayoutView="85" zoomScalePageLayoutView="0" workbookViewId="0" topLeftCell="A4">
      <pane xSplit="1" ySplit="10" topLeftCell="B14" activePane="bottomRight" state="frozen"/>
      <selection pane="topLeft" activeCell="A4" sqref="A4"/>
      <selection pane="topRight" activeCell="B4" sqref="B4"/>
      <selection pane="bottomLeft" activeCell="A14" sqref="A14"/>
      <selection pane="bottomRight" activeCell="G18" sqref="G18"/>
    </sheetView>
  </sheetViews>
  <sheetFormatPr defaultColWidth="9.00390625" defaultRowHeight="12.75"/>
  <cols>
    <col min="2" max="2" width="39.25390625" style="0" customWidth="1"/>
    <col min="4" max="4" width="12.875" style="0" customWidth="1"/>
    <col min="5" max="5" width="14.75390625" style="0" customWidth="1"/>
    <col min="6" max="6" width="25.25390625" style="0" customWidth="1"/>
    <col min="7" max="7" width="17.00390625" style="0" customWidth="1"/>
    <col min="8" max="8" width="16.75390625" style="0" customWidth="1"/>
    <col min="9" max="9" width="10.00390625" style="0" customWidth="1"/>
    <col min="10" max="10" width="10.625" style="0" customWidth="1"/>
    <col min="11" max="11" width="13.75390625" style="0" customWidth="1"/>
    <col min="12" max="12" width="12.125" style="0" customWidth="1"/>
    <col min="13" max="13" width="12.25390625" style="0" customWidth="1"/>
    <col min="14" max="14" width="8.625" style="0" customWidth="1"/>
    <col min="15" max="15" width="7.625" style="0" customWidth="1"/>
    <col min="16" max="16" width="12.75390625" style="0" customWidth="1"/>
    <col min="17" max="17" width="14.125" style="0" customWidth="1"/>
    <col min="18" max="18" width="7.625" style="0" customWidth="1"/>
    <col min="19" max="19" width="7.375" style="0" customWidth="1"/>
    <col min="20" max="20" width="17.00390625" style="0" customWidth="1"/>
    <col min="22" max="22" width="10.875" style="0" customWidth="1"/>
    <col min="23" max="23" width="10.625" style="0" customWidth="1"/>
    <col min="26" max="27" width="7.875" style="0" customWidth="1"/>
    <col min="28" max="28" width="7.00390625" style="0" customWidth="1"/>
    <col min="29" max="29" width="7.125" style="0" customWidth="1"/>
  </cols>
  <sheetData>
    <row r="1" spans="1:29" ht="36" customHeight="1">
      <c r="A1" s="19"/>
      <c r="B1" s="19"/>
      <c r="C1" s="19"/>
      <c r="D1" s="19"/>
      <c r="E1" s="19"/>
      <c r="F1" s="19"/>
      <c r="G1" s="19"/>
      <c r="H1" s="19"/>
      <c r="I1" s="19"/>
      <c r="J1" s="19"/>
      <c r="K1" s="19"/>
      <c r="L1" s="10"/>
      <c r="M1" s="156" t="s">
        <v>163</v>
      </c>
      <c r="N1" s="156"/>
      <c r="O1" s="156"/>
      <c r="P1" s="19"/>
      <c r="Q1" s="19"/>
      <c r="R1" s="19"/>
      <c r="S1" s="19"/>
      <c r="T1" s="19"/>
      <c r="U1" s="19"/>
      <c r="V1" s="19"/>
      <c r="W1" s="19"/>
      <c r="X1" s="19"/>
      <c r="Y1" s="19"/>
      <c r="Z1" s="19"/>
      <c r="AA1" s="19"/>
      <c r="AB1" s="19"/>
      <c r="AC1" s="19"/>
    </row>
    <row r="2" spans="1:29" ht="12.7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ht="12.75">
      <c r="A3" s="163" t="s">
        <v>164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1:29" s="39" customFormat="1" ht="1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s="39" customFormat="1" ht="12">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row>
    <row r="6" spans="1:29"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row>
    <row r="7" spans="1:29" s="39" customFormat="1" ht="12">
      <c r="A7" s="40"/>
      <c r="B7" s="40"/>
      <c r="C7" s="40"/>
      <c r="D7" s="40"/>
      <c r="E7" s="42"/>
      <c r="F7" s="42"/>
      <c r="G7" s="42"/>
      <c r="H7" s="42"/>
      <c r="I7" s="42"/>
      <c r="J7" s="40"/>
      <c r="K7" s="40"/>
      <c r="L7" s="40"/>
      <c r="M7" s="40"/>
      <c r="N7" s="42"/>
      <c r="O7" s="40"/>
      <c r="P7" s="40"/>
      <c r="Q7" s="40"/>
      <c r="R7" s="40"/>
      <c r="S7" s="40"/>
      <c r="T7" s="40"/>
      <c r="U7" s="40"/>
      <c r="V7" s="40"/>
      <c r="W7" s="40"/>
      <c r="X7" s="40"/>
      <c r="Y7" s="40"/>
      <c r="Z7" s="40"/>
      <c r="AA7" s="40"/>
      <c r="AB7" s="40"/>
      <c r="AC7" s="40"/>
    </row>
    <row r="8" spans="1:29" s="39" customFormat="1" ht="12">
      <c r="A8" s="159" t="s">
        <v>580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row>
    <row r="9" spans="1:29" s="37" customFormat="1" ht="11.25">
      <c r="A9" s="4"/>
      <c r="B9" s="4"/>
      <c r="C9" s="4"/>
      <c r="D9" s="4"/>
      <c r="E9" s="22"/>
      <c r="F9" s="22"/>
      <c r="G9" s="22"/>
      <c r="H9" s="22"/>
      <c r="I9" s="4"/>
      <c r="J9" s="4"/>
      <c r="K9" s="4"/>
      <c r="L9" s="4"/>
      <c r="M9" s="4"/>
      <c r="N9" s="4"/>
      <c r="O9" s="4"/>
      <c r="P9" s="4"/>
      <c r="Q9" s="4"/>
      <c r="R9" s="4"/>
      <c r="S9" s="4"/>
      <c r="T9" s="4"/>
      <c r="U9" s="4"/>
      <c r="V9" s="4"/>
      <c r="W9" s="4"/>
      <c r="X9" s="4"/>
      <c r="Y9" s="4"/>
      <c r="Z9" s="4"/>
      <c r="AA9" s="4"/>
      <c r="AB9" s="4"/>
      <c r="AC9" s="4"/>
    </row>
    <row r="10" spans="1:29" s="79" customFormat="1" ht="55.5" customHeight="1">
      <c r="A10" s="216" t="s">
        <v>5</v>
      </c>
      <c r="B10" s="216" t="s">
        <v>42</v>
      </c>
      <c r="C10" s="216" t="s">
        <v>136</v>
      </c>
      <c r="D10" s="209" t="s">
        <v>165</v>
      </c>
      <c r="E10" s="210"/>
      <c r="F10" s="211"/>
      <c r="G10" s="217" t="s">
        <v>166</v>
      </c>
      <c r="H10" s="209" t="s">
        <v>167</v>
      </c>
      <c r="I10" s="210"/>
      <c r="J10" s="210"/>
      <c r="K10" s="210"/>
      <c r="L10" s="211"/>
      <c r="M10" s="209" t="s">
        <v>168</v>
      </c>
      <c r="N10" s="210"/>
      <c r="O10" s="211"/>
      <c r="P10" s="209" t="s">
        <v>169</v>
      </c>
      <c r="Q10" s="210"/>
      <c r="R10" s="210"/>
      <c r="S10" s="211"/>
      <c r="T10" s="216" t="s">
        <v>170</v>
      </c>
      <c r="U10" s="220" t="s">
        <v>171</v>
      </c>
      <c r="V10" s="221"/>
      <c r="W10" s="216" t="s">
        <v>172</v>
      </c>
      <c r="X10" s="220" t="s">
        <v>173</v>
      </c>
      <c r="Y10" s="221"/>
      <c r="Z10" s="224" t="s">
        <v>174</v>
      </c>
      <c r="AA10" s="224"/>
      <c r="AB10" s="224"/>
      <c r="AC10" s="224"/>
    </row>
    <row r="11" spans="1:29" s="37" customFormat="1" ht="144.75" customHeight="1">
      <c r="A11" s="216"/>
      <c r="B11" s="216"/>
      <c r="C11" s="216"/>
      <c r="D11" s="216" t="s">
        <v>175</v>
      </c>
      <c r="E11" s="216"/>
      <c r="F11" s="216" t="s">
        <v>176</v>
      </c>
      <c r="G11" s="218"/>
      <c r="H11" s="216" t="s">
        <v>177</v>
      </c>
      <c r="I11" s="225" t="s">
        <v>178</v>
      </c>
      <c r="J11" s="226"/>
      <c r="K11" s="217" t="s">
        <v>179</v>
      </c>
      <c r="L11" s="217" t="s">
        <v>180</v>
      </c>
      <c r="M11" s="216" t="s">
        <v>181</v>
      </c>
      <c r="N11" s="209" t="s">
        <v>182</v>
      </c>
      <c r="O11" s="211"/>
      <c r="P11" s="216" t="s">
        <v>183</v>
      </c>
      <c r="Q11" s="216" t="s">
        <v>184</v>
      </c>
      <c r="R11" s="225" t="s">
        <v>185</v>
      </c>
      <c r="S11" s="226"/>
      <c r="T11" s="216"/>
      <c r="U11" s="222"/>
      <c r="V11" s="223"/>
      <c r="W11" s="216"/>
      <c r="X11" s="222"/>
      <c r="Y11" s="223"/>
      <c r="Z11" s="225" t="s">
        <v>186</v>
      </c>
      <c r="AA11" s="226"/>
      <c r="AB11" s="225" t="s">
        <v>187</v>
      </c>
      <c r="AC11" s="226"/>
    </row>
    <row r="12" spans="1:29" s="37" customFormat="1" ht="33" customHeight="1">
      <c r="A12" s="216"/>
      <c r="B12" s="216"/>
      <c r="C12" s="216"/>
      <c r="D12" s="76" t="s">
        <v>188</v>
      </c>
      <c r="E12" s="77" t="s">
        <v>189</v>
      </c>
      <c r="F12" s="216"/>
      <c r="G12" s="219"/>
      <c r="H12" s="216"/>
      <c r="I12" s="77" t="s">
        <v>190</v>
      </c>
      <c r="J12" s="77" t="s">
        <v>191</v>
      </c>
      <c r="K12" s="219"/>
      <c r="L12" s="219"/>
      <c r="M12" s="216"/>
      <c r="N12" s="78" t="s">
        <v>192</v>
      </c>
      <c r="O12" s="78" t="s">
        <v>193</v>
      </c>
      <c r="P12" s="216"/>
      <c r="Q12" s="216"/>
      <c r="R12" s="78" t="s">
        <v>192</v>
      </c>
      <c r="S12" s="78" t="s">
        <v>193</v>
      </c>
      <c r="T12" s="216"/>
      <c r="U12" s="77" t="s">
        <v>194</v>
      </c>
      <c r="V12" s="77" t="s">
        <v>195</v>
      </c>
      <c r="W12" s="216"/>
      <c r="X12" s="78" t="s">
        <v>192</v>
      </c>
      <c r="Y12" s="78" t="s">
        <v>193</v>
      </c>
      <c r="Z12" s="78" t="s">
        <v>196</v>
      </c>
      <c r="AA12" s="78" t="s">
        <v>197</v>
      </c>
      <c r="AB12" s="78" t="s">
        <v>196</v>
      </c>
      <c r="AC12" s="78" t="s">
        <v>197</v>
      </c>
    </row>
    <row r="13" spans="1:29" ht="12.75">
      <c r="A13" s="16">
        <v>1</v>
      </c>
      <c r="B13" s="17">
        <v>2</v>
      </c>
      <c r="C13" s="16">
        <v>3</v>
      </c>
      <c r="D13" s="16">
        <v>4</v>
      </c>
      <c r="E13" s="18" t="s">
        <v>108</v>
      </c>
      <c r="F13" s="18" t="s">
        <v>109</v>
      </c>
      <c r="G13" s="18" t="s">
        <v>110</v>
      </c>
      <c r="H13" s="34" t="s">
        <v>111</v>
      </c>
      <c r="I13" s="18" t="s">
        <v>73</v>
      </c>
      <c r="J13" s="18" t="s">
        <v>112</v>
      </c>
      <c r="K13" s="18" t="s">
        <v>113</v>
      </c>
      <c r="L13" s="18" t="s">
        <v>157</v>
      </c>
      <c r="M13" s="34" t="s">
        <v>158</v>
      </c>
      <c r="N13" s="18" t="s">
        <v>159</v>
      </c>
      <c r="O13" s="18" t="s">
        <v>160</v>
      </c>
      <c r="P13" s="34" t="s">
        <v>161</v>
      </c>
      <c r="Q13" s="34" t="s">
        <v>162</v>
      </c>
      <c r="R13" s="18" t="s">
        <v>198</v>
      </c>
      <c r="S13" s="18" t="s">
        <v>199</v>
      </c>
      <c r="T13" s="17">
        <v>20</v>
      </c>
      <c r="U13" s="18" t="s">
        <v>200</v>
      </c>
      <c r="V13" s="18" t="s">
        <v>201</v>
      </c>
      <c r="W13" s="17">
        <v>23</v>
      </c>
      <c r="X13" s="18" t="s">
        <v>202</v>
      </c>
      <c r="Y13" s="18" t="s">
        <v>203</v>
      </c>
      <c r="Z13" s="18" t="s">
        <v>204</v>
      </c>
      <c r="AA13" s="18" t="s">
        <v>205</v>
      </c>
      <c r="AB13" s="18" t="s">
        <v>206</v>
      </c>
      <c r="AC13" s="18" t="s">
        <v>207</v>
      </c>
    </row>
    <row r="14" spans="1:29" ht="12.75">
      <c r="A14" s="66">
        <v>0</v>
      </c>
      <c r="B14" s="67" t="s">
        <v>296</v>
      </c>
      <c r="C14" s="66" t="s">
        <v>364</v>
      </c>
      <c r="D14" s="80" t="s">
        <v>365</v>
      </c>
      <c r="E14" s="80" t="s">
        <v>365</v>
      </c>
      <c r="F14" s="80" t="s">
        <v>365</v>
      </c>
      <c r="G14" s="80" t="s">
        <v>365</v>
      </c>
      <c r="H14" s="80" t="s">
        <v>365</v>
      </c>
      <c r="I14" s="80" t="s">
        <v>365</v>
      </c>
      <c r="J14" s="80" t="s">
        <v>365</v>
      </c>
      <c r="K14" s="80" t="s">
        <v>365</v>
      </c>
      <c r="L14" s="80" t="s">
        <v>365</v>
      </c>
      <c r="M14" s="80" t="s">
        <v>365</v>
      </c>
      <c r="N14" s="80">
        <f>N41+N42</f>
        <v>116</v>
      </c>
      <c r="O14" s="80">
        <f>O41+O42</f>
        <v>356</v>
      </c>
      <c r="P14" s="80" t="s">
        <v>365</v>
      </c>
      <c r="Q14" s="80" t="s">
        <v>365</v>
      </c>
      <c r="R14" s="80" t="s">
        <v>365</v>
      </c>
      <c r="S14" s="80" t="s">
        <v>365</v>
      </c>
      <c r="T14" s="80" t="s">
        <v>365</v>
      </c>
      <c r="U14" s="80" t="s">
        <v>365</v>
      </c>
      <c r="V14" s="80" t="s">
        <v>365</v>
      </c>
      <c r="W14" s="80" t="s">
        <v>365</v>
      </c>
      <c r="X14" s="80" t="s">
        <v>365</v>
      </c>
      <c r="Y14" s="80" t="s">
        <v>365</v>
      </c>
      <c r="Z14" s="80" t="s">
        <v>365</v>
      </c>
      <c r="AA14" s="80" t="s">
        <v>365</v>
      </c>
      <c r="AB14" s="80" t="s">
        <v>365</v>
      </c>
      <c r="AC14" s="80" t="s">
        <v>365</v>
      </c>
    </row>
    <row r="15" spans="1:29" ht="12.75">
      <c r="A15" s="55" t="s">
        <v>297</v>
      </c>
      <c r="B15" s="56" t="s">
        <v>298</v>
      </c>
      <c r="C15" s="55" t="s">
        <v>364</v>
      </c>
      <c r="D15" s="80" t="s">
        <v>365</v>
      </c>
      <c r="E15" s="80" t="s">
        <v>365</v>
      </c>
      <c r="F15" s="80" t="s">
        <v>365</v>
      </c>
      <c r="G15" s="80" t="s">
        <v>365</v>
      </c>
      <c r="H15" s="80" t="s">
        <v>365</v>
      </c>
      <c r="I15" s="80" t="s">
        <v>365</v>
      </c>
      <c r="J15" s="80" t="s">
        <v>365</v>
      </c>
      <c r="K15" s="80" t="s">
        <v>365</v>
      </c>
      <c r="L15" s="80" t="s">
        <v>365</v>
      </c>
      <c r="M15" s="80" t="s">
        <v>365</v>
      </c>
      <c r="N15" s="80" t="s">
        <v>365</v>
      </c>
      <c r="O15" s="80" t="s">
        <v>365</v>
      </c>
      <c r="P15" s="80" t="s">
        <v>365</v>
      </c>
      <c r="Q15" s="80" t="s">
        <v>365</v>
      </c>
      <c r="R15" s="80" t="s">
        <v>365</v>
      </c>
      <c r="S15" s="80" t="s">
        <v>365</v>
      </c>
      <c r="T15" s="80" t="s">
        <v>365</v>
      </c>
      <c r="U15" s="80" t="s">
        <v>365</v>
      </c>
      <c r="V15" s="80" t="s">
        <v>365</v>
      </c>
      <c r="W15" s="80" t="s">
        <v>365</v>
      </c>
      <c r="X15" s="80" t="s">
        <v>365</v>
      </c>
      <c r="Y15" s="80" t="s">
        <v>365</v>
      </c>
      <c r="Z15" s="80" t="s">
        <v>365</v>
      </c>
      <c r="AA15" s="80" t="s">
        <v>365</v>
      </c>
      <c r="AB15" s="80" t="s">
        <v>365</v>
      </c>
      <c r="AC15" s="80" t="s">
        <v>365</v>
      </c>
    </row>
    <row r="16" spans="1:29" ht="12.75">
      <c r="A16" s="55" t="s">
        <v>299</v>
      </c>
      <c r="B16" s="56" t="s">
        <v>300</v>
      </c>
      <c r="C16" s="55" t="s">
        <v>364</v>
      </c>
      <c r="D16" s="80" t="s">
        <v>365</v>
      </c>
      <c r="E16" s="80" t="s">
        <v>365</v>
      </c>
      <c r="F16" s="80" t="s">
        <v>365</v>
      </c>
      <c r="G16" s="80" t="s">
        <v>365</v>
      </c>
      <c r="H16" s="80" t="s">
        <v>365</v>
      </c>
      <c r="I16" s="80" t="s">
        <v>365</v>
      </c>
      <c r="J16" s="80" t="s">
        <v>365</v>
      </c>
      <c r="K16" s="80" t="s">
        <v>365</v>
      </c>
      <c r="L16" s="80" t="s">
        <v>365</v>
      </c>
      <c r="M16" s="80" t="s">
        <v>365</v>
      </c>
      <c r="N16" s="80" t="s">
        <v>365</v>
      </c>
      <c r="O16" s="80" t="s">
        <v>365</v>
      </c>
      <c r="P16" s="80" t="s">
        <v>365</v>
      </c>
      <c r="Q16" s="80" t="s">
        <v>365</v>
      </c>
      <c r="R16" s="80" t="s">
        <v>365</v>
      </c>
      <c r="S16" s="80" t="s">
        <v>365</v>
      </c>
      <c r="T16" s="80" t="s">
        <v>365</v>
      </c>
      <c r="U16" s="80" t="s">
        <v>365</v>
      </c>
      <c r="V16" s="80" t="s">
        <v>365</v>
      </c>
      <c r="W16" s="80" t="s">
        <v>365</v>
      </c>
      <c r="X16" s="80" t="s">
        <v>365</v>
      </c>
      <c r="Y16" s="80" t="s">
        <v>365</v>
      </c>
      <c r="Z16" s="80" t="s">
        <v>365</v>
      </c>
      <c r="AA16" s="80" t="s">
        <v>365</v>
      </c>
      <c r="AB16" s="80" t="s">
        <v>365</v>
      </c>
      <c r="AC16" s="80" t="s">
        <v>365</v>
      </c>
    </row>
    <row r="17" spans="1:29" ht="12.75">
      <c r="A17" s="55" t="s">
        <v>301</v>
      </c>
      <c r="B17" s="56" t="s">
        <v>302</v>
      </c>
      <c r="C17" s="55" t="s">
        <v>364</v>
      </c>
      <c r="D17" s="80" t="s">
        <v>365</v>
      </c>
      <c r="E17" s="80" t="s">
        <v>365</v>
      </c>
      <c r="F17" s="80" t="s">
        <v>365</v>
      </c>
      <c r="G17" s="80" t="s">
        <v>365</v>
      </c>
      <c r="H17" s="80" t="s">
        <v>365</v>
      </c>
      <c r="I17" s="80" t="s">
        <v>365</v>
      </c>
      <c r="J17" s="80" t="s">
        <v>365</v>
      </c>
      <c r="K17" s="80" t="s">
        <v>365</v>
      </c>
      <c r="L17" s="80" t="s">
        <v>365</v>
      </c>
      <c r="M17" s="80" t="s">
        <v>365</v>
      </c>
      <c r="N17" s="80" t="s">
        <v>365</v>
      </c>
      <c r="O17" s="80" t="s">
        <v>365</v>
      </c>
      <c r="P17" s="80" t="s">
        <v>365</v>
      </c>
      <c r="Q17" s="80" t="s">
        <v>365</v>
      </c>
      <c r="R17" s="80" t="s">
        <v>365</v>
      </c>
      <c r="S17" s="80" t="s">
        <v>365</v>
      </c>
      <c r="T17" s="80" t="s">
        <v>365</v>
      </c>
      <c r="U17" s="80" t="s">
        <v>365</v>
      </c>
      <c r="V17" s="80" t="s">
        <v>365</v>
      </c>
      <c r="W17" s="80" t="s">
        <v>365</v>
      </c>
      <c r="X17" s="80" t="s">
        <v>365</v>
      </c>
      <c r="Y17" s="80" t="s">
        <v>365</v>
      </c>
      <c r="Z17" s="80" t="s">
        <v>365</v>
      </c>
      <c r="AA17" s="80" t="s">
        <v>365</v>
      </c>
      <c r="AB17" s="80" t="s">
        <v>365</v>
      </c>
      <c r="AC17" s="80" t="s">
        <v>365</v>
      </c>
    </row>
    <row r="18" spans="1:29" ht="21">
      <c r="A18" s="55" t="s">
        <v>303</v>
      </c>
      <c r="B18" s="56" t="s">
        <v>304</v>
      </c>
      <c r="C18" s="55" t="s">
        <v>364</v>
      </c>
      <c r="D18" s="80" t="s">
        <v>365</v>
      </c>
      <c r="E18" s="80" t="s">
        <v>365</v>
      </c>
      <c r="F18" s="80" t="s">
        <v>365</v>
      </c>
      <c r="G18" s="80" t="s">
        <v>365</v>
      </c>
      <c r="H18" s="80" t="s">
        <v>365</v>
      </c>
      <c r="I18" s="80" t="s">
        <v>365</v>
      </c>
      <c r="J18" s="80" t="s">
        <v>365</v>
      </c>
      <c r="K18" s="80" t="s">
        <v>365</v>
      </c>
      <c r="L18" s="80" t="s">
        <v>365</v>
      </c>
      <c r="M18" s="80" t="s">
        <v>365</v>
      </c>
      <c r="N18" s="80" t="s">
        <v>365</v>
      </c>
      <c r="O18" s="80" t="s">
        <v>365</v>
      </c>
      <c r="P18" s="80" t="s">
        <v>365</v>
      </c>
      <c r="Q18" s="80" t="s">
        <v>365</v>
      </c>
      <c r="R18" s="80" t="s">
        <v>365</v>
      </c>
      <c r="S18" s="80" t="s">
        <v>365</v>
      </c>
      <c r="T18" s="80" t="s">
        <v>365</v>
      </c>
      <c r="U18" s="80" t="s">
        <v>365</v>
      </c>
      <c r="V18" s="80" t="s">
        <v>365</v>
      </c>
      <c r="W18" s="80" t="s">
        <v>365</v>
      </c>
      <c r="X18" s="80" t="s">
        <v>365</v>
      </c>
      <c r="Y18" s="80" t="s">
        <v>365</v>
      </c>
      <c r="Z18" s="80" t="s">
        <v>365</v>
      </c>
      <c r="AA18" s="80" t="s">
        <v>365</v>
      </c>
      <c r="AB18" s="80" t="s">
        <v>365</v>
      </c>
      <c r="AC18" s="80" t="s">
        <v>365</v>
      </c>
    </row>
    <row r="19" spans="1:29" ht="12.75">
      <c r="A19" s="55" t="s">
        <v>305</v>
      </c>
      <c r="B19" s="56" t="s">
        <v>306</v>
      </c>
      <c r="C19" s="55" t="s">
        <v>364</v>
      </c>
      <c r="D19" s="80" t="s">
        <v>365</v>
      </c>
      <c r="E19" s="80" t="s">
        <v>365</v>
      </c>
      <c r="F19" s="80" t="s">
        <v>365</v>
      </c>
      <c r="G19" s="80" t="s">
        <v>365</v>
      </c>
      <c r="H19" s="80" t="s">
        <v>365</v>
      </c>
      <c r="I19" s="80" t="s">
        <v>365</v>
      </c>
      <c r="J19" s="80" t="s">
        <v>365</v>
      </c>
      <c r="K19" s="80" t="s">
        <v>365</v>
      </c>
      <c r="L19" s="80" t="s">
        <v>365</v>
      </c>
      <c r="M19" s="80" t="s">
        <v>365</v>
      </c>
      <c r="N19" s="80" t="s">
        <v>365</v>
      </c>
      <c r="O19" s="80" t="s">
        <v>365</v>
      </c>
      <c r="P19" s="80" t="s">
        <v>365</v>
      </c>
      <c r="Q19" s="80" t="s">
        <v>365</v>
      </c>
      <c r="R19" s="80" t="s">
        <v>365</v>
      </c>
      <c r="S19" s="80" t="s">
        <v>365</v>
      </c>
      <c r="T19" s="80" t="s">
        <v>365</v>
      </c>
      <c r="U19" s="80" t="s">
        <v>365</v>
      </c>
      <c r="V19" s="80" t="s">
        <v>365</v>
      </c>
      <c r="W19" s="80" t="s">
        <v>365</v>
      </c>
      <c r="X19" s="80" t="s">
        <v>365</v>
      </c>
      <c r="Y19" s="80" t="s">
        <v>365</v>
      </c>
      <c r="Z19" s="80" t="s">
        <v>365</v>
      </c>
      <c r="AA19" s="80" t="s">
        <v>365</v>
      </c>
      <c r="AB19" s="80" t="s">
        <v>365</v>
      </c>
      <c r="AC19" s="80" t="s">
        <v>365</v>
      </c>
    </row>
    <row r="20" spans="1:29" ht="21">
      <c r="A20" s="55" t="s">
        <v>307</v>
      </c>
      <c r="B20" s="56" t="s">
        <v>308</v>
      </c>
      <c r="C20" s="55" t="s">
        <v>364</v>
      </c>
      <c r="D20" s="80" t="s">
        <v>365</v>
      </c>
      <c r="E20" s="80" t="s">
        <v>365</v>
      </c>
      <c r="F20" s="80" t="s">
        <v>365</v>
      </c>
      <c r="G20" s="80" t="s">
        <v>365</v>
      </c>
      <c r="H20" s="80" t="s">
        <v>365</v>
      </c>
      <c r="I20" s="80" t="s">
        <v>365</v>
      </c>
      <c r="J20" s="80" t="s">
        <v>365</v>
      </c>
      <c r="K20" s="80" t="s">
        <v>365</v>
      </c>
      <c r="L20" s="80" t="s">
        <v>365</v>
      </c>
      <c r="M20" s="80" t="s">
        <v>365</v>
      </c>
      <c r="N20" s="80" t="s">
        <v>365</v>
      </c>
      <c r="O20" s="80" t="s">
        <v>365</v>
      </c>
      <c r="P20" s="80" t="s">
        <v>365</v>
      </c>
      <c r="Q20" s="80" t="s">
        <v>365</v>
      </c>
      <c r="R20" s="80" t="s">
        <v>365</v>
      </c>
      <c r="S20" s="80" t="s">
        <v>365</v>
      </c>
      <c r="T20" s="80" t="s">
        <v>365</v>
      </c>
      <c r="U20" s="80" t="s">
        <v>365</v>
      </c>
      <c r="V20" s="80" t="s">
        <v>365</v>
      </c>
      <c r="W20" s="80" t="s">
        <v>365</v>
      </c>
      <c r="X20" s="80" t="s">
        <v>365</v>
      </c>
      <c r="Y20" s="80" t="s">
        <v>365</v>
      </c>
      <c r="Z20" s="80" t="s">
        <v>365</v>
      </c>
      <c r="AA20" s="80" t="s">
        <v>365</v>
      </c>
      <c r="AB20" s="80" t="s">
        <v>365</v>
      </c>
      <c r="AC20" s="80" t="s">
        <v>365</v>
      </c>
    </row>
    <row r="21" spans="1:29" ht="12.75">
      <c r="A21" s="55" t="s">
        <v>309</v>
      </c>
      <c r="B21" s="56" t="s">
        <v>310</v>
      </c>
      <c r="C21" s="55" t="s">
        <v>364</v>
      </c>
      <c r="D21" s="80" t="s">
        <v>365</v>
      </c>
      <c r="E21" s="80" t="s">
        <v>365</v>
      </c>
      <c r="F21" s="80" t="s">
        <v>365</v>
      </c>
      <c r="G21" s="80" t="s">
        <v>365</v>
      </c>
      <c r="H21" s="80" t="s">
        <v>365</v>
      </c>
      <c r="I21" s="80" t="s">
        <v>365</v>
      </c>
      <c r="J21" s="80" t="s">
        <v>365</v>
      </c>
      <c r="K21" s="80" t="s">
        <v>365</v>
      </c>
      <c r="L21" s="80" t="s">
        <v>365</v>
      </c>
      <c r="M21" s="80" t="s">
        <v>365</v>
      </c>
      <c r="N21" s="80" t="s">
        <v>365</v>
      </c>
      <c r="O21" s="80" t="s">
        <v>365</v>
      </c>
      <c r="P21" s="80" t="s">
        <v>365</v>
      </c>
      <c r="Q21" s="80" t="s">
        <v>365</v>
      </c>
      <c r="R21" s="80" t="s">
        <v>365</v>
      </c>
      <c r="S21" s="80" t="s">
        <v>365</v>
      </c>
      <c r="T21" s="80" t="s">
        <v>365</v>
      </c>
      <c r="U21" s="80" t="s">
        <v>365</v>
      </c>
      <c r="V21" s="80" t="s">
        <v>365</v>
      </c>
      <c r="W21" s="80" t="s">
        <v>365</v>
      </c>
      <c r="X21" s="80" t="s">
        <v>365</v>
      </c>
      <c r="Y21" s="80" t="s">
        <v>365</v>
      </c>
      <c r="Z21" s="80" t="s">
        <v>365</v>
      </c>
      <c r="AA21" s="80" t="s">
        <v>365</v>
      </c>
      <c r="AB21" s="80" t="s">
        <v>365</v>
      </c>
      <c r="AC21" s="80" t="s">
        <v>365</v>
      </c>
    </row>
    <row r="22" spans="1:29" ht="12.75">
      <c r="A22" s="57" t="s">
        <v>311</v>
      </c>
      <c r="B22" s="57" t="s">
        <v>312</v>
      </c>
      <c r="C22" s="55" t="s">
        <v>364</v>
      </c>
      <c r="D22" s="80" t="s">
        <v>365</v>
      </c>
      <c r="E22" s="80" t="s">
        <v>365</v>
      </c>
      <c r="F22" s="80" t="s">
        <v>365</v>
      </c>
      <c r="G22" s="80" t="s">
        <v>365</v>
      </c>
      <c r="H22" s="80" t="s">
        <v>365</v>
      </c>
      <c r="I22" s="80" t="s">
        <v>365</v>
      </c>
      <c r="J22" s="80" t="s">
        <v>365</v>
      </c>
      <c r="K22" s="80" t="s">
        <v>365</v>
      </c>
      <c r="L22" s="80" t="s">
        <v>365</v>
      </c>
      <c r="M22" s="80" t="s">
        <v>365</v>
      </c>
      <c r="N22" s="80" t="s">
        <v>365</v>
      </c>
      <c r="O22" s="80" t="s">
        <v>365</v>
      </c>
      <c r="P22" s="80" t="s">
        <v>365</v>
      </c>
      <c r="Q22" s="80" t="s">
        <v>365</v>
      </c>
      <c r="R22" s="80" t="s">
        <v>365</v>
      </c>
      <c r="S22" s="80" t="s">
        <v>365</v>
      </c>
      <c r="T22" s="80" t="s">
        <v>365</v>
      </c>
      <c r="U22" s="80" t="s">
        <v>365</v>
      </c>
      <c r="V22" s="80" t="s">
        <v>365</v>
      </c>
      <c r="W22" s="80" t="s">
        <v>365</v>
      </c>
      <c r="X22" s="80" t="s">
        <v>365</v>
      </c>
      <c r="Y22" s="80" t="s">
        <v>365</v>
      </c>
      <c r="Z22" s="80" t="s">
        <v>365</v>
      </c>
      <c r="AA22" s="80" t="s">
        <v>365</v>
      </c>
      <c r="AB22" s="80" t="s">
        <v>365</v>
      </c>
      <c r="AC22" s="80" t="s">
        <v>365</v>
      </c>
    </row>
    <row r="23" spans="1:29" ht="21">
      <c r="A23" s="54" t="s">
        <v>313</v>
      </c>
      <c r="B23" s="54" t="s">
        <v>314</v>
      </c>
      <c r="C23" s="54" t="s">
        <v>364</v>
      </c>
      <c r="D23" s="54" t="s">
        <v>365</v>
      </c>
      <c r="E23" s="54" t="s">
        <v>365</v>
      </c>
      <c r="F23" s="54" t="s">
        <v>365</v>
      </c>
      <c r="G23" s="54" t="s">
        <v>365</v>
      </c>
      <c r="H23" s="54" t="s">
        <v>365</v>
      </c>
      <c r="I23" s="54" t="s">
        <v>365</v>
      </c>
      <c r="J23" s="54" t="s">
        <v>365</v>
      </c>
      <c r="K23" s="54" t="s">
        <v>365</v>
      </c>
      <c r="L23" s="54" t="s">
        <v>365</v>
      </c>
      <c r="M23" s="54" t="s">
        <v>365</v>
      </c>
      <c r="N23" s="54" t="s">
        <v>365</v>
      </c>
      <c r="O23" s="54" t="s">
        <v>365</v>
      </c>
      <c r="P23" s="54" t="s">
        <v>365</v>
      </c>
      <c r="Q23" s="54" t="s">
        <v>365</v>
      </c>
      <c r="R23" s="54" t="s">
        <v>365</v>
      </c>
      <c r="S23" s="54" t="s">
        <v>365</v>
      </c>
      <c r="T23" s="54" t="s">
        <v>365</v>
      </c>
      <c r="U23" s="54" t="s">
        <v>365</v>
      </c>
      <c r="V23" s="54" t="s">
        <v>365</v>
      </c>
      <c r="W23" s="54" t="s">
        <v>365</v>
      </c>
      <c r="X23" s="54" t="s">
        <v>365</v>
      </c>
      <c r="Y23" s="54" t="s">
        <v>365</v>
      </c>
      <c r="Z23" s="54" t="s">
        <v>365</v>
      </c>
      <c r="AA23" s="54" t="s">
        <v>365</v>
      </c>
      <c r="AB23" s="54" t="s">
        <v>365</v>
      </c>
      <c r="AC23" s="54" t="s">
        <v>365</v>
      </c>
    </row>
    <row r="24" spans="1:29" ht="42">
      <c r="A24" s="54" t="s">
        <v>315</v>
      </c>
      <c r="B24" s="54" t="s">
        <v>316</v>
      </c>
      <c r="C24" s="54" t="s">
        <v>364</v>
      </c>
      <c r="D24" s="54" t="s">
        <v>365</v>
      </c>
      <c r="E24" s="54" t="s">
        <v>365</v>
      </c>
      <c r="F24" s="54" t="s">
        <v>365</v>
      </c>
      <c r="G24" s="54" t="s">
        <v>365</v>
      </c>
      <c r="H24" s="54" t="s">
        <v>365</v>
      </c>
      <c r="I24" s="54" t="s">
        <v>365</v>
      </c>
      <c r="J24" s="54" t="s">
        <v>365</v>
      </c>
      <c r="K24" s="54" t="s">
        <v>365</v>
      </c>
      <c r="L24" s="54" t="s">
        <v>365</v>
      </c>
      <c r="M24" s="54" t="s">
        <v>365</v>
      </c>
      <c r="N24" s="54" t="s">
        <v>365</v>
      </c>
      <c r="O24" s="54" t="s">
        <v>365</v>
      </c>
      <c r="P24" s="54" t="s">
        <v>365</v>
      </c>
      <c r="Q24" s="54" t="s">
        <v>365</v>
      </c>
      <c r="R24" s="54" t="s">
        <v>365</v>
      </c>
      <c r="S24" s="54" t="s">
        <v>365</v>
      </c>
      <c r="T24" s="54" t="s">
        <v>365</v>
      </c>
      <c r="U24" s="54" t="s">
        <v>365</v>
      </c>
      <c r="V24" s="54" t="s">
        <v>365</v>
      </c>
      <c r="W24" s="54" t="s">
        <v>365</v>
      </c>
      <c r="X24" s="54" t="s">
        <v>365</v>
      </c>
      <c r="Y24" s="54" t="s">
        <v>365</v>
      </c>
      <c r="Z24" s="54" t="s">
        <v>365</v>
      </c>
      <c r="AA24" s="54" t="s">
        <v>365</v>
      </c>
      <c r="AB24" s="54" t="s">
        <v>365</v>
      </c>
      <c r="AC24" s="54" t="s">
        <v>365</v>
      </c>
    </row>
    <row r="25" spans="1:29" ht="31.5">
      <c r="A25" s="54" t="s">
        <v>317</v>
      </c>
      <c r="B25" s="54" t="s">
        <v>318</v>
      </c>
      <c r="C25" s="54" t="s">
        <v>364</v>
      </c>
      <c r="D25" s="54" t="s">
        <v>365</v>
      </c>
      <c r="E25" s="54" t="s">
        <v>365</v>
      </c>
      <c r="F25" s="54" t="s">
        <v>365</v>
      </c>
      <c r="G25" s="54" t="s">
        <v>365</v>
      </c>
      <c r="H25" s="54" t="s">
        <v>365</v>
      </c>
      <c r="I25" s="54" t="s">
        <v>365</v>
      </c>
      <c r="J25" s="54" t="s">
        <v>365</v>
      </c>
      <c r="K25" s="54" t="s">
        <v>365</v>
      </c>
      <c r="L25" s="54" t="s">
        <v>365</v>
      </c>
      <c r="M25" s="54" t="s">
        <v>365</v>
      </c>
      <c r="N25" s="54" t="s">
        <v>365</v>
      </c>
      <c r="O25" s="54" t="s">
        <v>365</v>
      </c>
      <c r="P25" s="54" t="s">
        <v>365</v>
      </c>
      <c r="Q25" s="54" t="s">
        <v>365</v>
      </c>
      <c r="R25" s="54" t="s">
        <v>365</v>
      </c>
      <c r="S25" s="54" t="s">
        <v>365</v>
      </c>
      <c r="T25" s="54" t="s">
        <v>365</v>
      </c>
      <c r="U25" s="54" t="s">
        <v>365</v>
      </c>
      <c r="V25" s="54" t="s">
        <v>365</v>
      </c>
      <c r="W25" s="54" t="s">
        <v>365</v>
      </c>
      <c r="X25" s="54" t="s">
        <v>365</v>
      </c>
      <c r="Y25" s="54" t="s">
        <v>365</v>
      </c>
      <c r="Z25" s="54" t="s">
        <v>365</v>
      </c>
      <c r="AA25" s="54" t="s">
        <v>365</v>
      </c>
      <c r="AB25" s="54" t="s">
        <v>365</v>
      </c>
      <c r="AC25" s="54" t="s">
        <v>365</v>
      </c>
    </row>
    <row r="26" spans="1:29" ht="21">
      <c r="A26" s="54" t="s">
        <v>319</v>
      </c>
      <c r="B26" s="54" t="s">
        <v>320</v>
      </c>
      <c r="C26" s="54" t="s">
        <v>364</v>
      </c>
      <c r="D26" s="54" t="s">
        <v>365</v>
      </c>
      <c r="E26" s="54" t="s">
        <v>365</v>
      </c>
      <c r="F26" s="54" t="s">
        <v>365</v>
      </c>
      <c r="G26" s="54" t="s">
        <v>365</v>
      </c>
      <c r="H26" s="54" t="s">
        <v>365</v>
      </c>
      <c r="I26" s="54" t="s">
        <v>365</v>
      </c>
      <c r="J26" s="54" t="s">
        <v>365</v>
      </c>
      <c r="K26" s="54" t="s">
        <v>365</v>
      </c>
      <c r="L26" s="54" t="s">
        <v>365</v>
      </c>
      <c r="M26" s="54" t="s">
        <v>365</v>
      </c>
      <c r="N26" s="54" t="s">
        <v>365</v>
      </c>
      <c r="O26" s="54" t="s">
        <v>365</v>
      </c>
      <c r="P26" s="54" t="s">
        <v>365</v>
      </c>
      <c r="Q26" s="54" t="s">
        <v>365</v>
      </c>
      <c r="R26" s="54" t="s">
        <v>365</v>
      </c>
      <c r="S26" s="54" t="s">
        <v>365</v>
      </c>
      <c r="T26" s="54" t="s">
        <v>365</v>
      </c>
      <c r="U26" s="54" t="s">
        <v>365</v>
      </c>
      <c r="V26" s="54" t="s">
        <v>365</v>
      </c>
      <c r="W26" s="54" t="s">
        <v>365</v>
      </c>
      <c r="X26" s="54" t="s">
        <v>365</v>
      </c>
      <c r="Y26" s="54" t="s">
        <v>365</v>
      </c>
      <c r="Z26" s="54" t="s">
        <v>365</v>
      </c>
      <c r="AA26" s="54" t="s">
        <v>365</v>
      </c>
      <c r="AB26" s="54" t="s">
        <v>365</v>
      </c>
      <c r="AC26" s="54" t="s">
        <v>365</v>
      </c>
    </row>
    <row r="27" spans="1:29" ht="21">
      <c r="A27" s="54" t="s">
        <v>321</v>
      </c>
      <c r="B27" s="54" t="s">
        <v>322</v>
      </c>
      <c r="C27" s="54" t="s">
        <v>364</v>
      </c>
      <c r="D27" s="54" t="s">
        <v>365</v>
      </c>
      <c r="E27" s="54" t="s">
        <v>365</v>
      </c>
      <c r="F27" s="54" t="s">
        <v>365</v>
      </c>
      <c r="G27" s="54" t="s">
        <v>365</v>
      </c>
      <c r="H27" s="54" t="s">
        <v>365</v>
      </c>
      <c r="I27" s="54" t="s">
        <v>365</v>
      </c>
      <c r="J27" s="54" t="s">
        <v>365</v>
      </c>
      <c r="K27" s="54" t="s">
        <v>365</v>
      </c>
      <c r="L27" s="54" t="s">
        <v>365</v>
      </c>
      <c r="M27" s="54" t="s">
        <v>365</v>
      </c>
      <c r="N27" s="54" t="s">
        <v>365</v>
      </c>
      <c r="O27" s="54" t="s">
        <v>365</v>
      </c>
      <c r="P27" s="54" t="s">
        <v>365</v>
      </c>
      <c r="Q27" s="54" t="s">
        <v>365</v>
      </c>
      <c r="R27" s="54" t="s">
        <v>365</v>
      </c>
      <c r="S27" s="54" t="s">
        <v>365</v>
      </c>
      <c r="T27" s="54" t="s">
        <v>365</v>
      </c>
      <c r="U27" s="54" t="s">
        <v>365</v>
      </c>
      <c r="V27" s="54" t="s">
        <v>365</v>
      </c>
      <c r="W27" s="54" t="s">
        <v>365</v>
      </c>
      <c r="X27" s="54" t="s">
        <v>365</v>
      </c>
      <c r="Y27" s="54" t="s">
        <v>365</v>
      </c>
      <c r="Z27" s="54" t="s">
        <v>365</v>
      </c>
      <c r="AA27" s="54" t="s">
        <v>365</v>
      </c>
      <c r="AB27" s="54" t="s">
        <v>365</v>
      </c>
      <c r="AC27" s="54" t="s">
        <v>365</v>
      </c>
    </row>
    <row r="28" spans="1:29" ht="31.5">
      <c r="A28" s="54" t="s">
        <v>323</v>
      </c>
      <c r="B28" s="54" t="s">
        <v>324</v>
      </c>
      <c r="C28" s="54" t="s">
        <v>364</v>
      </c>
      <c r="D28" s="54" t="s">
        <v>365</v>
      </c>
      <c r="E28" s="54" t="s">
        <v>365</v>
      </c>
      <c r="F28" s="54" t="s">
        <v>365</v>
      </c>
      <c r="G28" s="54" t="s">
        <v>365</v>
      </c>
      <c r="H28" s="54" t="s">
        <v>365</v>
      </c>
      <c r="I28" s="54" t="s">
        <v>365</v>
      </c>
      <c r="J28" s="54" t="s">
        <v>365</v>
      </c>
      <c r="K28" s="54" t="s">
        <v>365</v>
      </c>
      <c r="L28" s="54" t="s">
        <v>365</v>
      </c>
      <c r="M28" s="54" t="s">
        <v>365</v>
      </c>
      <c r="N28" s="54" t="s">
        <v>365</v>
      </c>
      <c r="O28" s="54" t="s">
        <v>365</v>
      </c>
      <c r="P28" s="54" t="s">
        <v>365</v>
      </c>
      <c r="Q28" s="54" t="s">
        <v>365</v>
      </c>
      <c r="R28" s="54" t="s">
        <v>365</v>
      </c>
      <c r="S28" s="54" t="s">
        <v>365</v>
      </c>
      <c r="T28" s="54" t="s">
        <v>365</v>
      </c>
      <c r="U28" s="54" t="s">
        <v>365</v>
      </c>
      <c r="V28" s="54" t="s">
        <v>365</v>
      </c>
      <c r="W28" s="54" t="s">
        <v>365</v>
      </c>
      <c r="X28" s="54" t="s">
        <v>365</v>
      </c>
      <c r="Y28" s="54" t="s">
        <v>365</v>
      </c>
      <c r="Z28" s="54" t="s">
        <v>365</v>
      </c>
      <c r="AA28" s="54" t="s">
        <v>365</v>
      </c>
      <c r="AB28" s="54" t="s">
        <v>365</v>
      </c>
      <c r="AC28" s="54" t="s">
        <v>365</v>
      </c>
    </row>
    <row r="29" spans="1:29" ht="21">
      <c r="A29" s="54" t="s">
        <v>325</v>
      </c>
      <c r="B29" s="54" t="s">
        <v>326</v>
      </c>
      <c r="C29" s="54" t="s">
        <v>364</v>
      </c>
      <c r="D29" s="54" t="s">
        <v>365</v>
      </c>
      <c r="E29" s="54" t="s">
        <v>365</v>
      </c>
      <c r="F29" s="54" t="s">
        <v>365</v>
      </c>
      <c r="G29" s="54" t="s">
        <v>365</v>
      </c>
      <c r="H29" s="54" t="s">
        <v>365</v>
      </c>
      <c r="I29" s="54" t="s">
        <v>365</v>
      </c>
      <c r="J29" s="54" t="s">
        <v>365</v>
      </c>
      <c r="K29" s="54" t="s">
        <v>365</v>
      </c>
      <c r="L29" s="54" t="s">
        <v>365</v>
      </c>
      <c r="M29" s="54" t="s">
        <v>365</v>
      </c>
      <c r="N29" s="54" t="s">
        <v>365</v>
      </c>
      <c r="O29" s="54" t="s">
        <v>365</v>
      </c>
      <c r="P29" s="54" t="s">
        <v>365</v>
      </c>
      <c r="Q29" s="54" t="s">
        <v>365</v>
      </c>
      <c r="R29" s="54" t="s">
        <v>365</v>
      </c>
      <c r="S29" s="54" t="s">
        <v>365</v>
      </c>
      <c r="T29" s="54" t="s">
        <v>365</v>
      </c>
      <c r="U29" s="54" t="s">
        <v>365</v>
      </c>
      <c r="V29" s="54" t="s">
        <v>365</v>
      </c>
      <c r="W29" s="54" t="s">
        <v>365</v>
      </c>
      <c r="X29" s="54" t="s">
        <v>365</v>
      </c>
      <c r="Y29" s="54" t="s">
        <v>365</v>
      </c>
      <c r="Z29" s="54" t="s">
        <v>365</v>
      </c>
      <c r="AA29" s="54" t="s">
        <v>365</v>
      </c>
      <c r="AB29" s="54" t="s">
        <v>365</v>
      </c>
      <c r="AC29" s="54" t="s">
        <v>365</v>
      </c>
    </row>
    <row r="30" spans="1:29" ht="12.75">
      <c r="A30" s="54" t="s">
        <v>327</v>
      </c>
      <c r="B30" s="54" t="s">
        <v>328</v>
      </c>
      <c r="C30" s="54" t="s">
        <v>364</v>
      </c>
      <c r="D30" s="54" t="s">
        <v>365</v>
      </c>
      <c r="E30" s="54" t="s">
        <v>365</v>
      </c>
      <c r="F30" s="54" t="s">
        <v>365</v>
      </c>
      <c r="G30" s="54" t="s">
        <v>365</v>
      </c>
      <c r="H30" s="54" t="s">
        <v>365</v>
      </c>
      <c r="I30" s="54" t="s">
        <v>365</v>
      </c>
      <c r="J30" s="54" t="s">
        <v>365</v>
      </c>
      <c r="K30" s="54" t="s">
        <v>365</v>
      </c>
      <c r="L30" s="54" t="s">
        <v>365</v>
      </c>
      <c r="M30" s="54" t="s">
        <v>365</v>
      </c>
      <c r="N30" s="54" t="s">
        <v>365</v>
      </c>
      <c r="O30" s="54" t="s">
        <v>365</v>
      </c>
      <c r="P30" s="54" t="s">
        <v>365</v>
      </c>
      <c r="Q30" s="54" t="s">
        <v>365</v>
      </c>
      <c r="R30" s="54" t="s">
        <v>365</v>
      </c>
      <c r="S30" s="54" t="s">
        <v>365</v>
      </c>
      <c r="T30" s="54" t="s">
        <v>365</v>
      </c>
      <c r="U30" s="54" t="s">
        <v>365</v>
      </c>
      <c r="V30" s="54" t="s">
        <v>365</v>
      </c>
      <c r="W30" s="54" t="s">
        <v>365</v>
      </c>
      <c r="X30" s="54" t="s">
        <v>365</v>
      </c>
      <c r="Y30" s="54" t="s">
        <v>365</v>
      </c>
      <c r="Z30" s="54" t="s">
        <v>365</v>
      </c>
      <c r="AA30" s="54" t="s">
        <v>365</v>
      </c>
      <c r="AB30" s="54" t="s">
        <v>365</v>
      </c>
      <c r="AC30" s="54" t="s">
        <v>365</v>
      </c>
    </row>
    <row r="31" spans="1:29" ht="12.75">
      <c r="A31" s="54" t="s">
        <v>329</v>
      </c>
      <c r="B31" s="54" t="s">
        <v>330</v>
      </c>
      <c r="C31" s="54" t="s">
        <v>364</v>
      </c>
      <c r="D31" s="64" t="s">
        <v>365</v>
      </c>
      <c r="E31" s="64" t="s">
        <v>365</v>
      </c>
      <c r="F31" s="64" t="s">
        <v>365</v>
      </c>
      <c r="G31" s="64" t="s">
        <v>365</v>
      </c>
      <c r="H31" s="64" t="s">
        <v>365</v>
      </c>
      <c r="I31" s="64" t="s">
        <v>365</v>
      </c>
      <c r="J31" s="64" t="s">
        <v>365</v>
      </c>
      <c r="K31" s="64" t="s">
        <v>365</v>
      </c>
      <c r="L31" s="64" t="s">
        <v>365</v>
      </c>
      <c r="M31" s="64" t="s">
        <v>365</v>
      </c>
      <c r="N31" s="64" t="s">
        <v>365</v>
      </c>
      <c r="O31" s="64" t="s">
        <v>365</v>
      </c>
      <c r="P31" s="64" t="s">
        <v>365</v>
      </c>
      <c r="Q31" s="64" t="s">
        <v>365</v>
      </c>
      <c r="R31" s="64" t="s">
        <v>365</v>
      </c>
      <c r="S31" s="64" t="s">
        <v>365</v>
      </c>
      <c r="T31" s="64" t="s">
        <v>365</v>
      </c>
      <c r="U31" s="64" t="s">
        <v>365</v>
      </c>
      <c r="V31" s="64" t="s">
        <v>365</v>
      </c>
      <c r="W31" s="64" t="s">
        <v>365</v>
      </c>
      <c r="X31" s="64" t="s">
        <v>365</v>
      </c>
      <c r="Y31" s="64" t="s">
        <v>365</v>
      </c>
      <c r="Z31" s="64" t="s">
        <v>365</v>
      </c>
      <c r="AA31" s="64" t="s">
        <v>365</v>
      </c>
      <c r="AB31" s="64" t="s">
        <v>365</v>
      </c>
      <c r="AC31" s="64" t="s">
        <v>365</v>
      </c>
    </row>
    <row r="32" spans="1:29" ht="21">
      <c r="A32" s="54" t="s">
        <v>331</v>
      </c>
      <c r="B32" s="54" t="s">
        <v>332</v>
      </c>
      <c r="C32" s="54" t="s">
        <v>364</v>
      </c>
      <c r="D32" s="64" t="s">
        <v>365</v>
      </c>
      <c r="E32" s="64" t="s">
        <v>365</v>
      </c>
      <c r="F32" s="64" t="s">
        <v>365</v>
      </c>
      <c r="G32" s="64" t="s">
        <v>365</v>
      </c>
      <c r="H32" s="64" t="s">
        <v>365</v>
      </c>
      <c r="I32" s="64" t="s">
        <v>365</v>
      </c>
      <c r="J32" s="64" t="s">
        <v>365</v>
      </c>
      <c r="K32" s="64" t="s">
        <v>365</v>
      </c>
      <c r="L32" s="64" t="s">
        <v>365</v>
      </c>
      <c r="M32" s="64" t="s">
        <v>365</v>
      </c>
      <c r="N32" s="64" t="s">
        <v>365</v>
      </c>
      <c r="O32" s="64" t="s">
        <v>365</v>
      </c>
      <c r="P32" s="64" t="s">
        <v>365</v>
      </c>
      <c r="Q32" s="64" t="s">
        <v>365</v>
      </c>
      <c r="R32" s="64" t="s">
        <v>365</v>
      </c>
      <c r="S32" s="64" t="s">
        <v>365</v>
      </c>
      <c r="T32" s="64" t="s">
        <v>365</v>
      </c>
      <c r="U32" s="64" t="s">
        <v>365</v>
      </c>
      <c r="V32" s="64" t="s">
        <v>365</v>
      </c>
      <c r="W32" s="64" t="s">
        <v>365</v>
      </c>
      <c r="X32" s="64" t="s">
        <v>365</v>
      </c>
      <c r="Y32" s="64" t="s">
        <v>365</v>
      </c>
      <c r="Z32" s="64" t="s">
        <v>365</v>
      </c>
      <c r="AA32" s="64" t="s">
        <v>365</v>
      </c>
      <c r="AB32" s="64" t="s">
        <v>365</v>
      </c>
      <c r="AC32" s="64" t="s">
        <v>365</v>
      </c>
    </row>
    <row r="33" spans="1:29" ht="12.75">
      <c r="A33" s="54" t="s">
        <v>333</v>
      </c>
      <c r="B33" s="54" t="s">
        <v>334</v>
      </c>
      <c r="C33" s="54" t="s">
        <v>364</v>
      </c>
      <c r="D33" s="64" t="s">
        <v>365</v>
      </c>
      <c r="E33" s="64" t="s">
        <v>365</v>
      </c>
      <c r="F33" s="64" t="s">
        <v>365</v>
      </c>
      <c r="G33" s="64" t="s">
        <v>365</v>
      </c>
      <c r="H33" s="64" t="s">
        <v>365</v>
      </c>
      <c r="I33" s="64" t="s">
        <v>365</v>
      </c>
      <c r="J33" s="64" t="s">
        <v>365</v>
      </c>
      <c r="K33" s="64" t="s">
        <v>365</v>
      </c>
      <c r="L33" s="64" t="s">
        <v>365</v>
      </c>
      <c r="M33" s="64" t="s">
        <v>365</v>
      </c>
      <c r="N33" s="64" t="s">
        <v>365</v>
      </c>
      <c r="O33" s="64" t="s">
        <v>365</v>
      </c>
      <c r="P33" s="64" t="s">
        <v>365</v>
      </c>
      <c r="Q33" s="64" t="s">
        <v>365</v>
      </c>
      <c r="R33" s="64" t="s">
        <v>365</v>
      </c>
      <c r="S33" s="64" t="s">
        <v>365</v>
      </c>
      <c r="T33" s="64" t="s">
        <v>365</v>
      </c>
      <c r="U33" s="64" t="s">
        <v>365</v>
      </c>
      <c r="V33" s="64" t="s">
        <v>365</v>
      </c>
      <c r="W33" s="64" t="s">
        <v>365</v>
      </c>
      <c r="X33" s="64" t="s">
        <v>365</v>
      </c>
      <c r="Y33" s="64" t="s">
        <v>365</v>
      </c>
      <c r="Z33" s="64" t="s">
        <v>365</v>
      </c>
      <c r="AA33" s="64" t="s">
        <v>365</v>
      </c>
      <c r="AB33" s="64" t="s">
        <v>365</v>
      </c>
      <c r="AC33" s="64" t="s">
        <v>365</v>
      </c>
    </row>
    <row r="34" spans="1:29" ht="21">
      <c r="A34" s="54" t="s">
        <v>335</v>
      </c>
      <c r="B34" s="54" t="s">
        <v>336</v>
      </c>
      <c r="C34" s="54" t="s">
        <v>364</v>
      </c>
      <c r="D34" s="64" t="s">
        <v>365</v>
      </c>
      <c r="E34" s="64" t="s">
        <v>365</v>
      </c>
      <c r="F34" s="64" t="s">
        <v>365</v>
      </c>
      <c r="G34" s="64" t="s">
        <v>365</v>
      </c>
      <c r="H34" s="64" t="s">
        <v>365</v>
      </c>
      <c r="I34" s="64" t="s">
        <v>365</v>
      </c>
      <c r="J34" s="64" t="s">
        <v>365</v>
      </c>
      <c r="K34" s="64" t="s">
        <v>365</v>
      </c>
      <c r="L34" s="64" t="s">
        <v>365</v>
      </c>
      <c r="M34" s="64" t="s">
        <v>365</v>
      </c>
      <c r="N34" s="64" t="s">
        <v>365</v>
      </c>
      <c r="O34" s="64" t="s">
        <v>365</v>
      </c>
      <c r="P34" s="64" t="s">
        <v>365</v>
      </c>
      <c r="Q34" s="64" t="s">
        <v>365</v>
      </c>
      <c r="R34" s="64" t="s">
        <v>365</v>
      </c>
      <c r="S34" s="64" t="s">
        <v>365</v>
      </c>
      <c r="T34" s="64" t="s">
        <v>365</v>
      </c>
      <c r="U34" s="64" t="s">
        <v>365</v>
      </c>
      <c r="V34" s="64" t="s">
        <v>365</v>
      </c>
      <c r="W34" s="64" t="s">
        <v>365</v>
      </c>
      <c r="X34" s="64" t="s">
        <v>365</v>
      </c>
      <c r="Y34" s="64" t="s">
        <v>365</v>
      </c>
      <c r="Z34" s="64" t="s">
        <v>365</v>
      </c>
      <c r="AA34" s="64" t="s">
        <v>365</v>
      </c>
      <c r="AB34" s="64" t="s">
        <v>365</v>
      </c>
      <c r="AC34" s="64" t="s">
        <v>365</v>
      </c>
    </row>
    <row r="35" spans="1:29" ht="21">
      <c r="A35" s="54" t="s">
        <v>337</v>
      </c>
      <c r="B35" s="54" t="s">
        <v>338</v>
      </c>
      <c r="C35" s="54" t="s">
        <v>364</v>
      </c>
      <c r="D35" s="64" t="s">
        <v>365</v>
      </c>
      <c r="E35" s="64" t="s">
        <v>365</v>
      </c>
      <c r="F35" s="64" t="s">
        <v>365</v>
      </c>
      <c r="G35" s="64" t="s">
        <v>365</v>
      </c>
      <c r="H35" s="64" t="s">
        <v>365</v>
      </c>
      <c r="I35" s="64" t="s">
        <v>365</v>
      </c>
      <c r="J35" s="64" t="s">
        <v>365</v>
      </c>
      <c r="K35" s="64" t="s">
        <v>365</v>
      </c>
      <c r="L35" s="64" t="s">
        <v>365</v>
      </c>
      <c r="M35" s="64" t="s">
        <v>365</v>
      </c>
      <c r="N35" s="64" t="s">
        <v>365</v>
      </c>
      <c r="O35" s="64" t="s">
        <v>365</v>
      </c>
      <c r="P35" s="64" t="s">
        <v>365</v>
      </c>
      <c r="Q35" s="64" t="s">
        <v>365</v>
      </c>
      <c r="R35" s="64" t="s">
        <v>365</v>
      </c>
      <c r="S35" s="64" t="s">
        <v>365</v>
      </c>
      <c r="T35" s="64" t="s">
        <v>365</v>
      </c>
      <c r="U35" s="64" t="s">
        <v>365</v>
      </c>
      <c r="V35" s="64" t="s">
        <v>365</v>
      </c>
      <c r="W35" s="64" t="s">
        <v>365</v>
      </c>
      <c r="X35" s="64" t="s">
        <v>365</v>
      </c>
      <c r="Y35" s="64" t="s">
        <v>365</v>
      </c>
      <c r="Z35" s="64" t="s">
        <v>365</v>
      </c>
      <c r="AA35" s="64" t="s">
        <v>365</v>
      </c>
      <c r="AB35" s="64" t="s">
        <v>365</v>
      </c>
      <c r="AC35" s="64" t="s">
        <v>365</v>
      </c>
    </row>
    <row r="36" spans="1:29" ht="21">
      <c r="A36" s="54" t="s">
        <v>339</v>
      </c>
      <c r="B36" s="54" t="s">
        <v>340</v>
      </c>
      <c r="C36" s="54" t="s">
        <v>364</v>
      </c>
      <c r="D36" s="64" t="s">
        <v>365</v>
      </c>
      <c r="E36" s="64" t="s">
        <v>365</v>
      </c>
      <c r="F36" s="64" t="s">
        <v>365</v>
      </c>
      <c r="G36" s="64" t="s">
        <v>365</v>
      </c>
      <c r="H36" s="64" t="s">
        <v>365</v>
      </c>
      <c r="I36" s="64" t="s">
        <v>365</v>
      </c>
      <c r="J36" s="64" t="s">
        <v>365</v>
      </c>
      <c r="K36" s="64" t="s">
        <v>365</v>
      </c>
      <c r="L36" s="64" t="s">
        <v>365</v>
      </c>
      <c r="M36" s="64" t="s">
        <v>365</v>
      </c>
      <c r="N36" s="64" t="s">
        <v>365</v>
      </c>
      <c r="O36" s="64" t="s">
        <v>365</v>
      </c>
      <c r="P36" s="64" t="s">
        <v>365</v>
      </c>
      <c r="Q36" s="64" t="s">
        <v>365</v>
      </c>
      <c r="R36" s="64" t="s">
        <v>365</v>
      </c>
      <c r="S36" s="64" t="s">
        <v>365</v>
      </c>
      <c r="T36" s="64" t="s">
        <v>365</v>
      </c>
      <c r="U36" s="64" t="s">
        <v>365</v>
      </c>
      <c r="V36" s="64" t="s">
        <v>365</v>
      </c>
      <c r="W36" s="64" t="s">
        <v>365</v>
      </c>
      <c r="X36" s="64" t="s">
        <v>365</v>
      </c>
      <c r="Y36" s="64" t="s">
        <v>365</v>
      </c>
      <c r="Z36" s="64" t="s">
        <v>365</v>
      </c>
      <c r="AA36" s="64" t="s">
        <v>365</v>
      </c>
      <c r="AB36" s="64" t="s">
        <v>365</v>
      </c>
      <c r="AC36" s="64" t="s">
        <v>365</v>
      </c>
    </row>
    <row r="37" spans="1:29" ht="21">
      <c r="A37" s="54" t="s">
        <v>341</v>
      </c>
      <c r="B37" s="54" t="s">
        <v>342</v>
      </c>
      <c r="C37" s="54" t="s">
        <v>364</v>
      </c>
      <c r="D37" s="64" t="s">
        <v>365</v>
      </c>
      <c r="E37" s="64" t="s">
        <v>365</v>
      </c>
      <c r="F37" s="64" t="s">
        <v>365</v>
      </c>
      <c r="G37" s="64" t="s">
        <v>365</v>
      </c>
      <c r="H37" s="64" t="s">
        <v>365</v>
      </c>
      <c r="I37" s="64" t="s">
        <v>365</v>
      </c>
      <c r="J37" s="64" t="s">
        <v>365</v>
      </c>
      <c r="K37" s="64" t="s">
        <v>365</v>
      </c>
      <c r="L37" s="64" t="s">
        <v>365</v>
      </c>
      <c r="M37" s="64" t="s">
        <v>365</v>
      </c>
      <c r="N37" s="64" t="s">
        <v>365</v>
      </c>
      <c r="O37" s="64" t="s">
        <v>365</v>
      </c>
      <c r="P37" s="64" t="s">
        <v>365</v>
      </c>
      <c r="Q37" s="64" t="s">
        <v>365</v>
      </c>
      <c r="R37" s="64" t="s">
        <v>365</v>
      </c>
      <c r="S37" s="64" t="s">
        <v>365</v>
      </c>
      <c r="T37" s="64" t="s">
        <v>365</v>
      </c>
      <c r="U37" s="64" t="s">
        <v>365</v>
      </c>
      <c r="V37" s="64" t="s">
        <v>365</v>
      </c>
      <c r="W37" s="64" t="s">
        <v>365</v>
      </c>
      <c r="X37" s="64" t="s">
        <v>365</v>
      </c>
      <c r="Y37" s="64" t="s">
        <v>365</v>
      </c>
      <c r="Z37" s="64" t="s">
        <v>365</v>
      </c>
      <c r="AA37" s="64" t="s">
        <v>365</v>
      </c>
      <c r="AB37" s="64" t="s">
        <v>365</v>
      </c>
      <c r="AC37" s="64" t="s">
        <v>365</v>
      </c>
    </row>
    <row r="38" spans="1:29" ht="21">
      <c r="A38" s="54" t="s">
        <v>343</v>
      </c>
      <c r="B38" s="54" t="s">
        <v>344</v>
      </c>
      <c r="C38" s="54" t="s">
        <v>364</v>
      </c>
      <c r="D38" s="64" t="s">
        <v>365</v>
      </c>
      <c r="E38" s="64" t="s">
        <v>365</v>
      </c>
      <c r="F38" s="64" t="s">
        <v>365</v>
      </c>
      <c r="G38" s="64" t="s">
        <v>365</v>
      </c>
      <c r="H38" s="64" t="s">
        <v>365</v>
      </c>
      <c r="I38" s="64" t="s">
        <v>365</v>
      </c>
      <c r="J38" s="64" t="s">
        <v>365</v>
      </c>
      <c r="K38" s="64" t="s">
        <v>365</v>
      </c>
      <c r="L38" s="64" t="s">
        <v>365</v>
      </c>
      <c r="M38" s="64" t="s">
        <v>365</v>
      </c>
      <c r="N38" s="64" t="s">
        <v>365</v>
      </c>
      <c r="O38" s="64" t="s">
        <v>365</v>
      </c>
      <c r="P38" s="64" t="s">
        <v>365</v>
      </c>
      <c r="Q38" s="64" t="s">
        <v>365</v>
      </c>
      <c r="R38" s="64" t="s">
        <v>365</v>
      </c>
      <c r="S38" s="64" t="s">
        <v>365</v>
      </c>
      <c r="T38" s="64" t="s">
        <v>365</v>
      </c>
      <c r="U38" s="64" t="s">
        <v>365</v>
      </c>
      <c r="V38" s="64" t="s">
        <v>365</v>
      </c>
      <c r="W38" s="64" t="s">
        <v>365</v>
      </c>
      <c r="X38" s="64" t="s">
        <v>365</v>
      </c>
      <c r="Y38" s="64" t="s">
        <v>365</v>
      </c>
      <c r="Z38" s="64" t="s">
        <v>365</v>
      </c>
      <c r="AA38" s="64" t="s">
        <v>365</v>
      </c>
      <c r="AB38" s="64" t="s">
        <v>365</v>
      </c>
      <c r="AC38" s="64" t="s">
        <v>365</v>
      </c>
    </row>
    <row r="39" spans="1:29" ht="12.75">
      <c r="A39" s="54" t="s">
        <v>345</v>
      </c>
      <c r="B39" s="54" t="s">
        <v>346</v>
      </c>
      <c r="C39" s="54" t="s">
        <v>364</v>
      </c>
      <c r="D39" s="64" t="s">
        <v>365</v>
      </c>
      <c r="E39" s="64" t="s">
        <v>365</v>
      </c>
      <c r="F39" s="64" t="s">
        <v>365</v>
      </c>
      <c r="G39" s="64" t="s">
        <v>365</v>
      </c>
      <c r="H39" s="64" t="s">
        <v>365</v>
      </c>
      <c r="I39" s="64" t="s">
        <v>365</v>
      </c>
      <c r="J39" s="64" t="s">
        <v>365</v>
      </c>
      <c r="K39" s="64" t="s">
        <v>365</v>
      </c>
      <c r="L39" s="64" t="s">
        <v>365</v>
      </c>
      <c r="M39" s="64" t="s">
        <v>365</v>
      </c>
      <c r="N39" s="64" t="s">
        <v>365</v>
      </c>
      <c r="O39" s="64" t="s">
        <v>365</v>
      </c>
      <c r="P39" s="64" t="s">
        <v>365</v>
      </c>
      <c r="Q39" s="64" t="s">
        <v>365</v>
      </c>
      <c r="R39" s="64" t="s">
        <v>365</v>
      </c>
      <c r="S39" s="64" t="s">
        <v>365</v>
      </c>
      <c r="T39" s="64" t="s">
        <v>365</v>
      </c>
      <c r="U39" s="64" t="s">
        <v>365</v>
      </c>
      <c r="V39" s="64" t="s">
        <v>365</v>
      </c>
      <c r="W39" s="64" t="s">
        <v>365</v>
      </c>
      <c r="X39" s="64" t="s">
        <v>365</v>
      </c>
      <c r="Y39" s="64" t="s">
        <v>365</v>
      </c>
      <c r="Z39" s="64" t="s">
        <v>365</v>
      </c>
      <c r="AA39" s="64" t="s">
        <v>365</v>
      </c>
      <c r="AB39" s="64" t="s">
        <v>365</v>
      </c>
      <c r="AC39" s="64" t="s">
        <v>365</v>
      </c>
    </row>
    <row r="40" spans="1:29" ht="21">
      <c r="A40" s="54" t="s">
        <v>347</v>
      </c>
      <c r="B40" s="54" t="s">
        <v>348</v>
      </c>
      <c r="C40" s="54" t="s">
        <v>364</v>
      </c>
      <c r="D40" s="64" t="s">
        <v>365</v>
      </c>
      <c r="E40" s="64" t="s">
        <v>365</v>
      </c>
      <c r="F40" s="64" t="s">
        <v>365</v>
      </c>
      <c r="G40" s="64" t="s">
        <v>365</v>
      </c>
      <c r="H40" s="64" t="s">
        <v>365</v>
      </c>
      <c r="I40" s="64" t="s">
        <v>365</v>
      </c>
      <c r="J40" s="64" t="s">
        <v>365</v>
      </c>
      <c r="K40" s="64" t="s">
        <v>365</v>
      </c>
      <c r="L40" s="64" t="s">
        <v>365</v>
      </c>
      <c r="M40" s="64" t="s">
        <v>365</v>
      </c>
      <c r="N40" s="64" t="s">
        <v>365</v>
      </c>
      <c r="O40" s="64" t="s">
        <v>365</v>
      </c>
      <c r="P40" s="64" t="s">
        <v>365</v>
      </c>
      <c r="Q40" s="64" t="s">
        <v>365</v>
      </c>
      <c r="R40" s="64" t="s">
        <v>365</v>
      </c>
      <c r="S40" s="64" t="s">
        <v>365</v>
      </c>
      <c r="T40" s="64" t="s">
        <v>365</v>
      </c>
      <c r="U40" s="64" t="s">
        <v>365</v>
      </c>
      <c r="V40" s="64" t="s">
        <v>365</v>
      </c>
      <c r="W40" s="64" t="s">
        <v>365</v>
      </c>
      <c r="X40" s="64" t="s">
        <v>365</v>
      </c>
      <c r="Y40" s="64" t="s">
        <v>365</v>
      </c>
      <c r="Z40" s="64" t="s">
        <v>365</v>
      </c>
      <c r="AA40" s="64" t="s">
        <v>365</v>
      </c>
      <c r="AB40" s="64" t="s">
        <v>365</v>
      </c>
      <c r="AC40" s="64" t="s">
        <v>365</v>
      </c>
    </row>
    <row r="41" spans="1:29" s="138" customFormat="1" ht="21">
      <c r="A41" s="113" t="s">
        <v>347</v>
      </c>
      <c r="B41" s="113" t="s">
        <v>537</v>
      </c>
      <c r="C41" s="113" t="s">
        <v>536</v>
      </c>
      <c r="D41" s="117" t="s">
        <v>423</v>
      </c>
      <c r="E41" s="117" t="s">
        <v>423</v>
      </c>
      <c r="F41" s="115" t="s">
        <v>365</v>
      </c>
      <c r="G41" s="115" t="s">
        <v>365</v>
      </c>
      <c r="H41" s="115" t="s">
        <v>365</v>
      </c>
      <c r="I41" s="113">
        <v>2021</v>
      </c>
      <c r="J41" s="113" t="s">
        <v>680</v>
      </c>
      <c r="K41" s="113">
        <v>2021</v>
      </c>
      <c r="L41" s="113">
        <v>2021</v>
      </c>
      <c r="M41" s="115" t="s">
        <v>365</v>
      </c>
      <c r="N41" s="117">
        <v>86</v>
      </c>
      <c r="O41" s="117">
        <v>206</v>
      </c>
      <c r="P41" s="115" t="s">
        <v>365</v>
      </c>
      <c r="Q41" s="115" t="s">
        <v>365</v>
      </c>
      <c r="R41" s="115" t="s">
        <v>365</v>
      </c>
      <c r="S41" s="115" t="s">
        <v>365</v>
      </c>
      <c r="T41" s="115" t="s">
        <v>365</v>
      </c>
      <c r="U41" s="115" t="s">
        <v>365</v>
      </c>
      <c r="V41" s="115" t="s">
        <v>365</v>
      </c>
      <c r="W41" s="115" t="s">
        <v>365</v>
      </c>
      <c r="X41" s="115" t="s">
        <v>365</v>
      </c>
      <c r="Y41" s="115" t="s">
        <v>365</v>
      </c>
      <c r="Z41" s="115" t="s">
        <v>365</v>
      </c>
      <c r="AA41" s="115" t="s">
        <v>365</v>
      </c>
      <c r="AB41" s="115" t="s">
        <v>365</v>
      </c>
      <c r="AC41" s="115" t="s">
        <v>365</v>
      </c>
    </row>
    <row r="42" spans="1:29" s="138" customFormat="1" ht="21">
      <c r="A42" s="113" t="s">
        <v>347</v>
      </c>
      <c r="B42" s="113" t="s">
        <v>538</v>
      </c>
      <c r="C42" s="113" t="s">
        <v>380</v>
      </c>
      <c r="D42" s="117" t="s">
        <v>423</v>
      </c>
      <c r="E42" s="117" t="s">
        <v>423</v>
      </c>
      <c r="F42" s="115" t="s">
        <v>365</v>
      </c>
      <c r="G42" s="115" t="s">
        <v>365</v>
      </c>
      <c r="H42" s="115" t="s">
        <v>365</v>
      </c>
      <c r="I42" s="113">
        <v>2021</v>
      </c>
      <c r="J42" s="113" t="s">
        <v>680</v>
      </c>
      <c r="K42" s="113">
        <v>2021</v>
      </c>
      <c r="L42" s="113">
        <v>2021</v>
      </c>
      <c r="M42" s="115" t="s">
        <v>365</v>
      </c>
      <c r="N42" s="117">
        <v>30</v>
      </c>
      <c r="O42" s="117">
        <v>150</v>
      </c>
      <c r="P42" s="115" t="s">
        <v>365</v>
      </c>
      <c r="Q42" s="115" t="s">
        <v>365</v>
      </c>
      <c r="R42" s="115" t="s">
        <v>365</v>
      </c>
      <c r="S42" s="115" t="s">
        <v>365</v>
      </c>
      <c r="T42" s="115" t="s">
        <v>365</v>
      </c>
      <c r="U42" s="115" t="s">
        <v>365</v>
      </c>
      <c r="V42" s="115" t="s">
        <v>365</v>
      </c>
      <c r="W42" s="115" t="s">
        <v>365</v>
      </c>
      <c r="X42" s="115" t="s">
        <v>365</v>
      </c>
      <c r="Y42" s="115" t="s">
        <v>365</v>
      </c>
      <c r="Z42" s="115" t="s">
        <v>365</v>
      </c>
      <c r="AA42" s="115" t="s">
        <v>365</v>
      </c>
      <c r="AB42" s="115" t="s">
        <v>365</v>
      </c>
      <c r="AC42" s="115" t="s">
        <v>365</v>
      </c>
    </row>
    <row r="43" spans="1:29" ht="12.75">
      <c r="A43" s="54" t="s">
        <v>349</v>
      </c>
      <c r="B43" s="54" t="s">
        <v>350</v>
      </c>
      <c r="C43" s="54" t="s">
        <v>364</v>
      </c>
      <c r="D43" s="64" t="s">
        <v>365</v>
      </c>
      <c r="E43" s="64" t="s">
        <v>365</v>
      </c>
      <c r="F43" s="64" t="s">
        <v>365</v>
      </c>
      <c r="G43" s="64" t="s">
        <v>365</v>
      </c>
      <c r="H43" s="64" t="s">
        <v>365</v>
      </c>
      <c r="I43" s="64" t="s">
        <v>365</v>
      </c>
      <c r="J43" s="64" t="s">
        <v>365</v>
      </c>
      <c r="K43" s="64" t="s">
        <v>365</v>
      </c>
      <c r="L43" s="64" t="s">
        <v>365</v>
      </c>
      <c r="M43" s="64" t="s">
        <v>365</v>
      </c>
      <c r="N43" s="64" t="s">
        <v>365</v>
      </c>
      <c r="O43" s="64" t="s">
        <v>365</v>
      </c>
      <c r="P43" s="64" t="s">
        <v>365</v>
      </c>
      <c r="Q43" s="64" t="s">
        <v>365</v>
      </c>
      <c r="R43" s="64" t="s">
        <v>365</v>
      </c>
      <c r="S43" s="64" t="s">
        <v>365</v>
      </c>
      <c r="T43" s="64" t="s">
        <v>365</v>
      </c>
      <c r="U43" s="64" t="s">
        <v>365</v>
      </c>
      <c r="V43" s="64" t="s">
        <v>365</v>
      </c>
      <c r="W43" s="64" t="s">
        <v>365</v>
      </c>
      <c r="X43" s="64" t="s">
        <v>365</v>
      </c>
      <c r="Y43" s="64" t="s">
        <v>365</v>
      </c>
      <c r="Z43" s="64" t="s">
        <v>365</v>
      </c>
      <c r="AA43" s="64" t="s">
        <v>365</v>
      </c>
      <c r="AB43" s="64" t="s">
        <v>365</v>
      </c>
      <c r="AC43" s="64" t="s">
        <v>365</v>
      </c>
    </row>
    <row r="44" spans="1:29" ht="12.75">
      <c r="A44" s="54" t="s">
        <v>351</v>
      </c>
      <c r="B44" s="54" t="s">
        <v>352</v>
      </c>
      <c r="C44" s="54" t="s">
        <v>364</v>
      </c>
      <c r="D44" s="64" t="s">
        <v>365</v>
      </c>
      <c r="E44" s="64" t="s">
        <v>365</v>
      </c>
      <c r="F44" s="64" t="s">
        <v>365</v>
      </c>
      <c r="G44" s="64" t="s">
        <v>365</v>
      </c>
      <c r="H44" s="64" t="s">
        <v>365</v>
      </c>
      <c r="I44" s="64" t="s">
        <v>365</v>
      </c>
      <c r="J44" s="64" t="s">
        <v>365</v>
      </c>
      <c r="K44" s="64" t="s">
        <v>365</v>
      </c>
      <c r="L44" s="64" t="s">
        <v>365</v>
      </c>
      <c r="M44" s="64" t="s">
        <v>365</v>
      </c>
      <c r="N44" s="64" t="s">
        <v>365</v>
      </c>
      <c r="O44" s="64" t="s">
        <v>365</v>
      </c>
      <c r="P44" s="64" t="s">
        <v>365</v>
      </c>
      <c r="Q44" s="64" t="s">
        <v>365</v>
      </c>
      <c r="R44" s="64" t="s">
        <v>365</v>
      </c>
      <c r="S44" s="64" t="s">
        <v>365</v>
      </c>
      <c r="T44" s="64" t="s">
        <v>365</v>
      </c>
      <c r="U44" s="64" t="s">
        <v>365</v>
      </c>
      <c r="V44" s="64" t="s">
        <v>365</v>
      </c>
      <c r="W44" s="64" t="s">
        <v>365</v>
      </c>
      <c r="X44" s="64" t="s">
        <v>365</v>
      </c>
      <c r="Y44" s="64" t="s">
        <v>365</v>
      </c>
      <c r="Z44" s="64" t="s">
        <v>365</v>
      </c>
      <c r="AA44" s="64" t="s">
        <v>365</v>
      </c>
      <c r="AB44" s="64" t="s">
        <v>365</v>
      </c>
      <c r="AC44" s="64" t="s">
        <v>365</v>
      </c>
    </row>
    <row r="45" spans="1:29" ht="12.75">
      <c r="A45" s="54" t="s">
        <v>353</v>
      </c>
      <c r="B45" s="54" t="s">
        <v>354</v>
      </c>
      <c r="C45" s="54" t="s">
        <v>364</v>
      </c>
      <c r="D45" s="64" t="s">
        <v>365</v>
      </c>
      <c r="E45" s="64" t="s">
        <v>365</v>
      </c>
      <c r="F45" s="64" t="s">
        <v>365</v>
      </c>
      <c r="G45" s="64" t="s">
        <v>365</v>
      </c>
      <c r="H45" s="64" t="s">
        <v>365</v>
      </c>
      <c r="I45" s="64" t="s">
        <v>365</v>
      </c>
      <c r="J45" s="64" t="s">
        <v>365</v>
      </c>
      <c r="K45" s="64" t="s">
        <v>365</v>
      </c>
      <c r="L45" s="64" t="s">
        <v>365</v>
      </c>
      <c r="M45" s="64" t="s">
        <v>365</v>
      </c>
      <c r="N45" s="64" t="s">
        <v>365</v>
      </c>
      <c r="O45" s="64" t="s">
        <v>365</v>
      </c>
      <c r="P45" s="64" t="s">
        <v>365</v>
      </c>
      <c r="Q45" s="64" t="s">
        <v>365</v>
      </c>
      <c r="R45" s="64" t="s">
        <v>365</v>
      </c>
      <c r="S45" s="64" t="s">
        <v>365</v>
      </c>
      <c r="T45" s="64" t="s">
        <v>365</v>
      </c>
      <c r="U45" s="64" t="s">
        <v>365</v>
      </c>
      <c r="V45" s="64" t="s">
        <v>365</v>
      </c>
      <c r="W45" s="64" t="s">
        <v>365</v>
      </c>
      <c r="X45" s="64" t="s">
        <v>365</v>
      </c>
      <c r="Y45" s="64" t="s">
        <v>365</v>
      </c>
      <c r="Z45" s="64" t="s">
        <v>365</v>
      </c>
      <c r="AA45" s="64" t="s">
        <v>365</v>
      </c>
      <c r="AB45" s="64" t="s">
        <v>365</v>
      </c>
      <c r="AC45" s="64" t="s">
        <v>365</v>
      </c>
    </row>
    <row r="46" spans="1:29" ht="21">
      <c r="A46" s="54" t="s">
        <v>355</v>
      </c>
      <c r="B46" s="54" t="s">
        <v>356</v>
      </c>
      <c r="C46" s="54" t="s">
        <v>364</v>
      </c>
      <c r="D46" s="64" t="s">
        <v>365</v>
      </c>
      <c r="E46" s="64" t="s">
        <v>365</v>
      </c>
      <c r="F46" s="64" t="s">
        <v>365</v>
      </c>
      <c r="G46" s="64" t="s">
        <v>365</v>
      </c>
      <c r="H46" s="64" t="s">
        <v>365</v>
      </c>
      <c r="I46" s="64" t="s">
        <v>365</v>
      </c>
      <c r="J46" s="64" t="s">
        <v>365</v>
      </c>
      <c r="K46" s="64" t="s">
        <v>365</v>
      </c>
      <c r="L46" s="64" t="s">
        <v>365</v>
      </c>
      <c r="M46" s="64" t="s">
        <v>365</v>
      </c>
      <c r="N46" s="64" t="s">
        <v>365</v>
      </c>
      <c r="O46" s="64" t="s">
        <v>365</v>
      </c>
      <c r="P46" s="64" t="s">
        <v>365</v>
      </c>
      <c r="Q46" s="64" t="s">
        <v>365</v>
      </c>
      <c r="R46" s="64" t="s">
        <v>365</v>
      </c>
      <c r="S46" s="64" t="s">
        <v>365</v>
      </c>
      <c r="T46" s="64" t="s">
        <v>365</v>
      </c>
      <c r="U46" s="64" t="s">
        <v>365</v>
      </c>
      <c r="V46" s="64" t="s">
        <v>365</v>
      </c>
      <c r="W46" s="64" t="s">
        <v>365</v>
      </c>
      <c r="X46" s="64" t="s">
        <v>365</v>
      </c>
      <c r="Y46" s="64" t="s">
        <v>365</v>
      </c>
      <c r="Z46" s="64" t="s">
        <v>365</v>
      </c>
      <c r="AA46" s="64" t="s">
        <v>365</v>
      </c>
      <c r="AB46" s="64" t="s">
        <v>365</v>
      </c>
      <c r="AC46" s="64" t="s">
        <v>365</v>
      </c>
    </row>
    <row r="47" spans="1:29" ht="12.75">
      <c r="A47" s="54" t="s">
        <v>357</v>
      </c>
      <c r="B47" s="54" t="s">
        <v>358</v>
      </c>
      <c r="C47" s="54" t="s">
        <v>364</v>
      </c>
      <c r="D47" s="64" t="s">
        <v>365</v>
      </c>
      <c r="E47" s="64" t="s">
        <v>365</v>
      </c>
      <c r="F47" s="64" t="s">
        <v>365</v>
      </c>
      <c r="G47" s="64" t="s">
        <v>365</v>
      </c>
      <c r="H47" s="64" t="s">
        <v>365</v>
      </c>
      <c r="I47" s="64" t="s">
        <v>365</v>
      </c>
      <c r="J47" s="64" t="s">
        <v>365</v>
      </c>
      <c r="K47" s="64" t="s">
        <v>365</v>
      </c>
      <c r="L47" s="64" t="s">
        <v>365</v>
      </c>
      <c r="M47" s="64" t="s">
        <v>365</v>
      </c>
      <c r="N47" s="64" t="s">
        <v>365</v>
      </c>
      <c r="O47" s="64" t="s">
        <v>365</v>
      </c>
      <c r="P47" s="64" t="s">
        <v>365</v>
      </c>
      <c r="Q47" s="64" t="s">
        <v>365</v>
      </c>
      <c r="R47" s="64" t="s">
        <v>365</v>
      </c>
      <c r="S47" s="64" t="s">
        <v>365</v>
      </c>
      <c r="T47" s="64" t="s">
        <v>365</v>
      </c>
      <c r="U47" s="64" t="s">
        <v>365</v>
      </c>
      <c r="V47" s="64" t="s">
        <v>365</v>
      </c>
      <c r="W47" s="64" t="s">
        <v>365</v>
      </c>
      <c r="X47" s="64" t="s">
        <v>365</v>
      </c>
      <c r="Y47" s="64" t="s">
        <v>365</v>
      </c>
      <c r="Z47" s="64" t="s">
        <v>365</v>
      </c>
      <c r="AA47" s="64" t="s">
        <v>365</v>
      </c>
      <c r="AB47" s="64" t="s">
        <v>365</v>
      </c>
      <c r="AC47" s="64" t="s">
        <v>365</v>
      </c>
    </row>
  </sheetData>
  <sheetProtection/>
  <mergeCells count="31">
    <mergeCell ref="A5:AC5"/>
    <mergeCell ref="Q11:Q12"/>
    <mergeCell ref="M11:M12"/>
    <mergeCell ref="K11:K12"/>
    <mergeCell ref="P10:S10"/>
    <mergeCell ref="X10:Y11"/>
    <mergeCell ref="I11:J11"/>
    <mergeCell ref="A10:A12"/>
    <mergeCell ref="L11:L12"/>
    <mergeCell ref="AB11:AC11"/>
    <mergeCell ref="H10:L10"/>
    <mergeCell ref="D10:F10"/>
    <mergeCell ref="Z11:AA11"/>
    <mergeCell ref="R11:S11"/>
    <mergeCell ref="P11:P12"/>
    <mergeCell ref="M1:O1"/>
    <mergeCell ref="A3:AC3"/>
    <mergeCell ref="A8:AC8"/>
    <mergeCell ref="T10:T12"/>
    <mergeCell ref="U10:V11"/>
    <mergeCell ref="A6:AC6"/>
    <mergeCell ref="B10:B12"/>
    <mergeCell ref="Z10:AC10"/>
    <mergeCell ref="H11:H12"/>
    <mergeCell ref="F11:F12"/>
    <mergeCell ref="C10:C12"/>
    <mergeCell ref="G10:G12"/>
    <mergeCell ref="D11:E11"/>
    <mergeCell ref="N11:O11"/>
    <mergeCell ref="W10:W12"/>
    <mergeCell ref="M10:O10"/>
  </mergeCells>
  <printOptions/>
  <pageMargins left="0.7" right="0.7" top="0.75" bottom="0.75" header="0.3" footer="0.3"/>
  <pageSetup horizontalDpi="600" verticalDpi="600" orientation="portrait" paperSize="9" r:id="rId1"/>
  <ignoredErrors>
    <ignoredError sqref="E13:H13 I13:AC13 A22:A23 A33" numberStoredAsText="1"/>
    <ignoredError sqref="A34 A24:A32 A43:A45 A35:A40" numberStoredAsText="1" twoDigitTextYear="1"/>
    <ignoredError sqref="A42:C42 A41:C41 AD42:IV42 AD41:IV41" twoDigitTextYear="1"/>
  </ignoredErrors>
</worksheet>
</file>

<file path=xl/worksheets/sheet11.xml><?xml version="1.0" encoding="utf-8"?>
<worksheet xmlns="http://schemas.openxmlformats.org/spreadsheetml/2006/main" xmlns:r="http://schemas.openxmlformats.org/officeDocument/2006/relationships">
  <dimension ref="A1:AA42"/>
  <sheetViews>
    <sheetView view="pageBreakPreview" zoomScaleSheetLayoutView="100" zoomScalePageLayoutView="0" workbookViewId="0" topLeftCell="A1">
      <selection activeCell="P11" sqref="P11:P12"/>
    </sheetView>
  </sheetViews>
  <sheetFormatPr defaultColWidth="9.00390625" defaultRowHeight="12.75"/>
  <cols>
    <col min="2" max="2" width="38.125" style="0" customWidth="1"/>
    <col min="5" max="5" width="17.125" style="0" customWidth="1"/>
    <col min="7" max="7" width="8.875" style="0" customWidth="1"/>
    <col min="8" max="8" width="8.00390625" style="0" customWidth="1"/>
    <col min="9" max="9" width="9.375" style="0" customWidth="1"/>
    <col min="10" max="10" width="12.00390625" style="0" customWidth="1"/>
    <col min="11" max="11" width="6.875" style="0" customWidth="1"/>
    <col min="12" max="12" width="6.625" style="0" customWidth="1"/>
    <col min="13" max="13" width="10.25390625" style="0" customWidth="1"/>
    <col min="17" max="17" width="6.75390625" style="0" customWidth="1"/>
    <col min="18" max="18" width="7.00390625" style="0" customWidth="1"/>
    <col min="21" max="21" width="6.875" style="0" customWidth="1"/>
    <col min="22" max="22" width="7.00390625" style="0" customWidth="1"/>
    <col min="23" max="23" width="6.375" style="0" customWidth="1"/>
    <col min="24" max="24" width="6.25390625" style="0" customWidth="1"/>
    <col min="25" max="25" width="13.25390625" style="0" customWidth="1"/>
    <col min="26" max="26" width="10.25390625" style="0" customWidth="1"/>
    <col min="27" max="27" width="25.875" style="0" customWidth="1"/>
  </cols>
  <sheetData>
    <row r="1" spans="1:27" ht="34.5" customHeight="1">
      <c r="A1" s="19"/>
      <c r="B1" s="19"/>
      <c r="C1" s="19"/>
      <c r="D1" s="19"/>
      <c r="E1" s="19"/>
      <c r="F1" s="19"/>
      <c r="G1" s="19"/>
      <c r="H1" s="19"/>
      <c r="I1" s="19"/>
      <c r="J1" s="19"/>
      <c r="K1" s="19"/>
      <c r="L1" s="156" t="s">
        <v>208</v>
      </c>
      <c r="M1" s="156"/>
      <c r="N1" s="156"/>
      <c r="O1" s="10"/>
      <c r="P1" s="10"/>
      <c r="Q1" s="10"/>
      <c r="R1" s="10"/>
      <c r="S1" s="19"/>
      <c r="T1" s="19"/>
      <c r="U1" s="19"/>
      <c r="V1" s="19"/>
      <c r="W1" s="19"/>
      <c r="X1" s="19"/>
      <c r="Y1" s="19"/>
      <c r="Z1" s="19"/>
      <c r="AA1" s="19"/>
    </row>
    <row r="2" spans="1:27" ht="12.75">
      <c r="A2" s="4"/>
      <c r="B2" s="4"/>
      <c r="C2" s="4"/>
      <c r="D2" s="4"/>
      <c r="E2" s="4"/>
      <c r="F2" s="4"/>
      <c r="G2" s="4"/>
      <c r="H2" s="4"/>
      <c r="I2" s="4"/>
      <c r="J2" s="4"/>
      <c r="K2" s="4"/>
      <c r="L2" s="4"/>
      <c r="M2" s="4"/>
      <c r="N2" s="4"/>
      <c r="O2" s="4"/>
      <c r="P2" s="4"/>
      <c r="Q2" s="4"/>
      <c r="R2" s="4"/>
      <c r="S2" s="4"/>
      <c r="T2" s="4"/>
      <c r="U2" s="4"/>
      <c r="V2" s="4"/>
      <c r="W2" s="4"/>
      <c r="X2" s="4"/>
      <c r="Y2" s="4"/>
      <c r="Z2" s="4"/>
      <c r="AA2" s="4"/>
    </row>
    <row r="3" spans="1:27" ht="12.75">
      <c r="A3" s="163" t="s">
        <v>209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row>
    <row r="4" spans="1:27" s="39" customFormat="1" ht="12">
      <c r="A4" s="23"/>
      <c r="B4" s="23"/>
      <c r="C4" s="23"/>
      <c r="D4" s="23"/>
      <c r="E4" s="23"/>
      <c r="F4" s="23"/>
      <c r="G4" s="23"/>
      <c r="H4" s="23"/>
      <c r="I4" s="23"/>
      <c r="J4" s="23"/>
      <c r="K4" s="23"/>
      <c r="L4" s="23"/>
      <c r="M4" s="23"/>
      <c r="N4" s="23"/>
      <c r="O4" s="23"/>
      <c r="P4" s="23"/>
      <c r="Q4" s="23"/>
      <c r="R4" s="23"/>
      <c r="S4" s="23"/>
      <c r="T4" s="23"/>
      <c r="U4" s="23"/>
      <c r="V4" s="23"/>
      <c r="W4" s="23"/>
      <c r="X4" s="23"/>
      <c r="Y4" s="23"/>
      <c r="Z4" s="23"/>
      <c r="AA4" s="23"/>
    </row>
    <row r="5" spans="1:27" s="39" customFormat="1" ht="12">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row>
    <row r="6" spans="1:27"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7" s="39" customFormat="1" ht="12">
      <c r="A7" s="40"/>
      <c r="B7" s="40"/>
      <c r="C7" s="40"/>
      <c r="D7" s="40"/>
      <c r="E7" s="40"/>
      <c r="F7" s="40"/>
      <c r="G7" s="40"/>
      <c r="H7" s="40"/>
      <c r="I7" s="40"/>
      <c r="J7" s="40"/>
      <c r="K7" s="40"/>
      <c r="L7" s="40"/>
      <c r="M7" s="40"/>
      <c r="N7" s="42"/>
      <c r="O7" s="42"/>
      <c r="P7" s="42"/>
      <c r="Q7" s="42"/>
      <c r="R7" s="42"/>
      <c r="S7" s="42"/>
      <c r="T7" s="42"/>
      <c r="U7" s="40"/>
      <c r="V7" s="40"/>
      <c r="W7" s="40"/>
      <c r="X7" s="40"/>
      <c r="Y7" s="42"/>
      <c r="Z7" s="40"/>
      <c r="AA7" s="40"/>
    </row>
    <row r="8" spans="1:27" s="39" customFormat="1" ht="12">
      <c r="A8" s="159" t="s">
        <v>580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row>
    <row r="9" spans="1:27" ht="12.75">
      <c r="A9" s="4"/>
      <c r="B9" s="4"/>
      <c r="C9" s="4"/>
      <c r="D9" s="4"/>
      <c r="E9" s="4"/>
      <c r="F9" s="4"/>
      <c r="G9" s="4"/>
      <c r="H9" s="4"/>
      <c r="I9" s="4"/>
      <c r="J9" s="4"/>
      <c r="K9" s="4"/>
      <c r="L9" s="4"/>
      <c r="M9" s="4"/>
      <c r="N9" s="22"/>
      <c r="O9" s="22"/>
      <c r="P9" s="22"/>
      <c r="Q9" s="22"/>
      <c r="R9" s="22"/>
      <c r="S9" s="4"/>
      <c r="T9" s="4"/>
      <c r="U9" s="4"/>
      <c r="V9" s="4"/>
      <c r="W9" s="4"/>
      <c r="X9" s="4"/>
      <c r="Y9" s="4"/>
      <c r="Z9" s="4"/>
      <c r="AA9" s="4"/>
    </row>
    <row r="10" spans="1:27" s="79" customFormat="1" ht="54.75" customHeight="1">
      <c r="A10" s="189" t="s">
        <v>5</v>
      </c>
      <c r="B10" s="189" t="s">
        <v>42</v>
      </c>
      <c r="C10" s="189" t="s">
        <v>210</v>
      </c>
      <c r="D10" s="224" t="s">
        <v>211</v>
      </c>
      <c r="E10" s="224"/>
      <c r="F10" s="224"/>
      <c r="G10" s="224"/>
      <c r="H10" s="224"/>
      <c r="I10" s="189" t="s">
        <v>212</v>
      </c>
      <c r="J10" s="209" t="s">
        <v>213</v>
      </c>
      <c r="K10" s="210"/>
      <c r="L10" s="210"/>
      <c r="M10" s="210"/>
      <c r="N10" s="211"/>
      <c r="O10" s="209" t="s">
        <v>399</v>
      </c>
      <c r="P10" s="210"/>
      <c r="Q10" s="210"/>
      <c r="R10" s="211"/>
      <c r="S10" s="189" t="s">
        <v>214</v>
      </c>
      <c r="T10" s="189" t="s">
        <v>215</v>
      </c>
      <c r="U10" s="224" t="s">
        <v>216</v>
      </c>
      <c r="V10" s="224"/>
      <c r="W10" s="224"/>
      <c r="X10" s="224"/>
      <c r="Y10" s="209" t="s">
        <v>217</v>
      </c>
      <c r="Z10" s="211"/>
      <c r="AA10" s="184" t="s">
        <v>218</v>
      </c>
    </row>
    <row r="11" spans="1:27" s="79" customFormat="1" ht="156" customHeight="1">
      <c r="A11" s="189"/>
      <c r="B11" s="189"/>
      <c r="C11" s="189"/>
      <c r="D11" s="209" t="s">
        <v>219</v>
      </c>
      <c r="E11" s="211"/>
      <c r="F11" s="205" t="s">
        <v>220</v>
      </c>
      <c r="G11" s="206"/>
      <c r="H11" s="212"/>
      <c r="I11" s="189"/>
      <c r="J11" s="189" t="s">
        <v>221</v>
      </c>
      <c r="K11" s="209" t="s">
        <v>222</v>
      </c>
      <c r="L11" s="211"/>
      <c r="M11" s="189" t="s">
        <v>223</v>
      </c>
      <c r="N11" s="189" t="s">
        <v>224</v>
      </c>
      <c r="O11" s="189" t="s">
        <v>225</v>
      </c>
      <c r="P11" s="189" t="s">
        <v>226</v>
      </c>
      <c r="Q11" s="209" t="s">
        <v>227</v>
      </c>
      <c r="R11" s="211"/>
      <c r="S11" s="189"/>
      <c r="T11" s="189"/>
      <c r="U11" s="209" t="s">
        <v>228</v>
      </c>
      <c r="V11" s="211"/>
      <c r="W11" s="209" t="s">
        <v>229</v>
      </c>
      <c r="X11" s="211"/>
      <c r="Y11" s="189" t="s">
        <v>230</v>
      </c>
      <c r="Z11" s="189" t="s">
        <v>231</v>
      </c>
      <c r="AA11" s="185"/>
    </row>
    <row r="12" spans="1:27" s="79" customFormat="1" ht="53.25" customHeight="1">
      <c r="A12" s="189"/>
      <c r="B12" s="189"/>
      <c r="C12" s="189"/>
      <c r="D12" s="81" t="s">
        <v>188</v>
      </c>
      <c r="E12" s="81" t="s">
        <v>189</v>
      </c>
      <c r="F12" s="207"/>
      <c r="G12" s="208"/>
      <c r="H12" s="228"/>
      <c r="I12" s="189"/>
      <c r="J12" s="189"/>
      <c r="K12" s="81" t="s">
        <v>190</v>
      </c>
      <c r="L12" s="81" t="s">
        <v>191</v>
      </c>
      <c r="M12" s="189"/>
      <c r="N12" s="189"/>
      <c r="O12" s="189"/>
      <c r="P12" s="189"/>
      <c r="Q12" s="81" t="s">
        <v>192</v>
      </c>
      <c r="R12" s="81" t="s">
        <v>193</v>
      </c>
      <c r="S12" s="189"/>
      <c r="T12" s="189"/>
      <c r="U12" s="82" t="s">
        <v>196</v>
      </c>
      <c r="V12" s="82" t="s">
        <v>197</v>
      </c>
      <c r="W12" s="82" t="s">
        <v>196</v>
      </c>
      <c r="X12" s="82" t="s">
        <v>197</v>
      </c>
      <c r="Y12" s="189"/>
      <c r="Z12" s="189"/>
      <c r="AA12" s="186"/>
    </row>
    <row r="13" spans="1:27" ht="12.75">
      <c r="A13" s="30">
        <v>1</v>
      </c>
      <c r="B13" s="31">
        <v>2</v>
      </c>
      <c r="C13" s="30">
        <v>3</v>
      </c>
      <c r="D13" s="32" t="s">
        <v>232</v>
      </c>
      <c r="E13" s="32" t="s">
        <v>108</v>
      </c>
      <c r="F13" s="213" t="s">
        <v>109</v>
      </c>
      <c r="G13" s="227"/>
      <c r="H13" s="214"/>
      <c r="I13" s="30">
        <v>7</v>
      </c>
      <c r="J13" s="32" t="s">
        <v>111</v>
      </c>
      <c r="K13" s="32" t="s">
        <v>73</v>
      </c>
      <c r="L13" s="32" t="s">
        <v>112</v>
      </c>
      <c r="M13" s="32" t="s">
        <v>113</v>
      </c>
      <c r="N13" s="32" t="s">
        <v>157</v>
      </c>
      <c r="O13" s="32" t="s">
        <v>158</v>
      </c>
      <c r="P13" s="32" t="s">
        <v>159</v>
      </c>
      <c r="Q13" s="32" t="s">
        <v>160</v>
      </c>
      <c r="R13" s="32" t="s">
        <v>161</v>
      </c>
      <c r="S13" s="31">
        <v>17</v>
      </c>
      <c r="T13" s="30">
        <v>18</v>
      </c>
      <c r="U13" s="32" t="s">
        <v>199</v>
      </c>
      <c r="V13" s="32" t="s">
        <v>233</v>
      </c>
      <c r="W13" s="32" t="s">
        <v>200</v>
      </c>
      <c r="X13" s="32" t="s">
        <v>201</v>
      </c>
      <c r="Y13" s="32" t="s">
        <v>234</v>
      </c>
      <c r="Z13" s="32" t="s">
        <v>202</v>
      </c>
      <c r="AA13" s="30">
        <v>25</v>
      </c>
    </row>
    <row r="14" spans="1:27" ht="12.75">
      <c r="A14" s="55" t="s">
        <v>301</v>
      </c>
      <c r="B14" s="56" t="s">
        <v>302</v>
      </c>
      <c r="C14" s="56" t="s">
        <v>364</v>
      </c>
      <c r="D14" s="56" t="s">
        <v>365</v>
      </c>
      <c r="E14" s="56" t="s">
        <v>365</v>
      </c>
      <c r="F14" s="56" t="s">
        <v>365</v>
      </c>
      <c r="G14" s="56" t="s">
        <v>365</v>
      </c>
      <c r="H14" s="56" t="s">
        <v>365</v>
      </c>
      <c r="I14" s="56" t="s">
        <v>365</v>
      </c>
      <c r="J14" s="56" t="s">
        <v>365</v>
      </c>
      <c r="K14" s="56" t="s">
        <v>365</v>
      </c>
      <c r="L14" s="56" t="s">
        <v>365</v>
      </c>
      <c r="M14" s="56" t="s">
        <v>365</v>
      </c>
      <c r="N14" s="56" t="s">
        <v>365</v>
      </c>
      <c r="O14" s="56" t="s">
        <v>365</v>
      </c>
      <c r="P14" s="56" t="s">
        <v>365</v>
      </c>
      <c r="Q14" s="56" t="s">
        <v>365</v>
      </c>
      <c r="R14" s="56" t="s">
        <v>365</v>
      </c>
      <c r="S14" s="56" t="s">
        <v>365</v>
      </c>
      <c r="T14" s="56" t="s">
        <v>365</v>
      </c>
      <c r="U14" s="56" t="s">
        <v>365</v>
      </c>
      <c r="V14" s="56" t="s">
        <v>365</v>
      </c>
      <c r="W14" s="56" t="s">
        <v>365</v>
      </c>
      <c r="X14" s="56" t="s">
        <v>365</v>
      </c>
      <c r="Y14" s="56" t="s">
        <v>365</v>
      </c>
      <c r="Z14" s="56" t="s">
        <v>365</v>
      </c>
      <c r="AA14" s="56" t="s">
        <v>365</v>
      </c>
    </row>
    <row r="15" spans="1:27" ht="21">
      <c r="A15" s="55" t="s">
        <v>303</v>
      </c>
      <c r="B15" s="56" t="s">
        <v>304</v>
      </c>
      <c r="C15" s="56" t="s">
        <v>364</v>
      </c>
      <c r="D15" s="56" t="s">
        <v>365</v>
      </c>
      <c r="E15" s="56" t="s">
        <v>365</v>
      </c>
      <c r="F15" s="56" t="s">
        <v>365</v>
      </c>
      <c r="G15" s="56" t="s">
        <v>365</v>
      </c>
      <c r="H15" s="56" t="s">
        <v>365</v>
      </c>
      <c r="I15" s="56" t="s">
        <v>365</v>
      </c>
      <c r="J15" s="56" t="s">
        <v>365</v>
      </c>
      <c r="K15" s="56" t="s">
        <v>365</v>
      </c>
      <c r="L15" s="56" t="s">
        <v>365</v>
      </c>
      <c r="M15" s="56" t="s">
        <v>365</v>
      </c>
      <c r="N15" s="56" t="s">
        <v>365</v>
      </c>
      <c r="O15" s="56" t="s">
        <v>365</v>
      </c>
      <c r="P15" s="56" t="s">
        <v>365</v>
      </c>
      <c r="Q15" s="56" t="s">
        <v>365</v>
      </c>
      <c r="R15" s="56" t="s">
        <v>365</v>
      </c>
      <c r="S15" s="56" t="s">
        <v>365</v>
      </c>
      <c r="T15" s="56" t="s">
        <v>365</v>
      </c>
      <c r="U15" s="56" t="s">
        <v>365</v>
      </c>
      <c r="V15" s="56" t="s">
        <v>365</v>
      </c>
      <c r="W15" s="56" t="s">
        <v>365</v>
      </c>
      <c r="X15" s="56" t="s">
        <v>365</v>
      </c>
      <c r="Y15" s="56" t="s">
        <v>365</v>
      </c>
      <c r="Z15" s="56" t="s">
        <v>365</v>
      </c>
      <c r="AA15" s="56" t="s">
        <v>365</v>
      </c>
    </row>
    <row r="16" spans="1:27" ht="12.75">
      <c r="A16" s="55" t="s">
        <v>305</v>
      </c>
      <c r="B16" s="56" t="s">
        <v>306</v>
      </c>
      <c r="C16" s="56" t="s">
        <v>364</v>
      </c>
      <c r="D16" s="56" t="s">
        <v>365</v>
      </c>
      <c r="E16" s="56" t="s">
        <v>365</v>
      </c>
      <c r="F16" s="56" t="s">
        <v>365</v>
      </c>
      <c r="G16" s="56" t="s">
        <v>365</v>
      </c>
      <c r="H16" s="56" t="s">
        <v>365</v>
      </c>
      <c r="I16" s="56" t="s">
        <v>365</v>
      </c>
      <c r="J16" s="56" t="s">
        <v>365</v>
      </c>
      <c r="K16" s="56" t="s">
        <v>365</v>
      </c>
      <c r="L16" s="56" t="s">
        <v>365</v>
      </c>
      <c r="M16" s="56" t="s">
        <v>365</v>
      </c>
      <c r="N16" s="56" t="s">
        <v>365</v>
      </c>
      <c r="O16" s="56" t="s">
        <v>365</v>
      </c>
      <c r="P16" s="56" t="s">
        <v>365</v>
      </c>
      <c r="Q16" s="56" t="s">
        <v>365</v>
      </c>
      <c r="R16" s="56" t="s">
        <v>365</v>
      </c>
      <c r="S16" s="56" t="s">
        <v>365</v>
      </c>
      <c r="T16" s="56" t="s">
        <v>365</v>
      </c>
      <c r="U16" s="56" t="s">
        <v>365</v>
      </c>
      <c r="V16" s="56" t="s">
        <v>365</v>
      </c>
      <c r="W16" s="56" t="s">
        <v>365</v>
      </c>
      <c r="X16" s="56" t="s">
        <v>365</v>
      </c>
      <c r="Y16" s="56" t="s">
        <v>365</v>
      </c>
      <c r="Z16" s="56" t="s">
        <v>365</v>
      </c>
      <c r="AA16" s="56" t="s">
        <v>365</v>
      </c>
    </row>
    <row r="17" spans="1:27" ht="21">
      <c r="A17" s="55" t="s">
        <v>307</v>
      </c>
      <c r="B17" s="56" t="s">
        <v>308</v>
      </c>
      <c r="C17" s="56" t="s">
        <v>364</v>
      </c>
      <c r="D17" s="56" t="s">
        <v>365</v>
      </c>
      <c r="E17" s="56" t="s">
        <v>365</v>
      </c>
      <c r="F17" s="56" t="s">
        <v>365</v>
      </c>
      <c r="G17" s="56" t="s">
        <v>365</v>
      </c>
      <c r="H17" s="56" t="s">
        <v>365</v>
      </c>
      <c r="I17" s="56" t="s">
        <v>365</v>
      </c>
      <c r="J17" s="56" t="s">
        <v>365</v>
      </c>
      <c r="K17" s="56" t="s">
        <v>365</v>
      </c>
      <c r="L17" s="56" t="s">
        <v>365</v>
      </c>
      <c r="M17" s="56" t="s">
        <v>365</v>
      </c>
      <c r="N17" s="56" t="s">
        <v>365</v>
      </c>
      <c r="O17" s="56" t="s">
        <v>365</v>
      </c>
      <c r="P17" s="56" t="s">
        <v>365</v>
      </c>
      <c r="Q17" s="56" t="s">
        <v>365</v>
      </c>
      <c r="R17" s="56" t="s">
        <v>365</v>
      </c>
      <c r="S17" s="56" t="s">
        <v>365</v>
      </c>
      <c r="T17" s="56" t="s">
        <v>365</v>
      </c>
      <c r="U17" s="56" t="s">
        <v>365</v>
      </c>
      <c r="V17" s="56" t="s">
        <v>365</v>
      </c>
      <c r="W17" s="56" t="s">
        <v>365</v>
      </c>
      <c r="X17" s="56" t="s">
        <v>365</v>
      </c>
      <c r="Y17" s="56" t="s">
        <v>365</v>
      </c>
      <c r="Z17" s="56" t="s">
        <v>365</v>
      </c>
      <c r="AA17" s="56" t="s">
        <v>365</v>
      </c>
    </row>
    <row r="18" spans="1:27" ht="12.75">
      <c r="A18" s="55" t="s">
        <v>309</v>
      </c>
      <c r="B18" s="56" t="s">
        <v>310</v>
      </c>
      <c r="C18" s="56" t="s">
        <v>364</v>
      </c>
      <c r="D18" s="56" t="s">
        <v>365</v>
      </c>
      <c r="E18" s="56" t="s">
        <v>365</v>
      </c>
      <c r="F18" s="56" t="s">
        <v>365</v>
      </c>
      <c r="G18" s="56" t="s">
        <v>365</v>
      </c>
      <c r="H18" s="56" t="s">
        <v>365</v>
      </c>
      <c r="I18" s="56" t="s">
        <v>365</v>
      </c>
      <c r="J18" s="56" t="s">
        <v>365</v>
      </c>
      <c r="K18" s="56" t="s">
        <v>365</v>
      </c>
      <c r="L18" s="56" t="s">
        <v>365</v>
      </c>
      <c r="M18" s="56" t="s">
        <v>365</v>
      </c>
      <c r="N18" s="56" t="s">
        <v>365</v>
      </c>
      <c r="O18" s="56" t="s">
        <v>365</v>
      </c>
      <c r="P18" s="56" t="s">
        <v>365</v>
      </c>
      <c r="Q18" s="56" t="s">
        <v>365</v>
      </c>
      <c r="R18" s="56" t="s">
        <v>365</v>
      </c>
      <c r="S18" s="56" t="s">
        <v>365</v>
      </c>
      <c r="T18" s="56" t="s">
        <v>365</v>
      </c>
      <c r="U18" s="56" t="s">
        <v>365</v>
      </c>
      <c r="V18" s="56" t="s">
        <v>365</v>
      </c>
      <c r="W18" s="56" t="s">
        <v>365</v>
      </c>
      <c r="X18" s="56" t="s">
        <v>365</v>
      </c>
      <c r="Y18" s="56" t="s">
        <v>365</v>
      </c>
      <c r="Z18" s="56" t="s">
        <v>365</v>
      </c>
      <c r="AA18" s="56" t="s">
        <v>365</v>
      </c>
    </row>
    <row r="19" spans="1:27" ht="12.75">
      <c r="A19" s="57" t="s">
        <v>311</v>
      </c>
      <c r="B19" s="57" t="s">
        <v>312</v>
      </c>
      <c r="C19" s="56" t="s">
        <v>364</v>
      </c>
      <c r="D19" s="56" t="s">
        <v>365</v>
      </c>
      <c r="E19" s="56" t="s">
        <v>365</v>
      </c>
      <c r="F19" s="56" t="s">
        <v>365</v>
      </c>
      <c r="G19" s="56" t="s">
        <v>365</v>
      </c>
      <c r="H19" s="56" t="s">
        <v>365</v>
      </c>
      <c r="I19" s="56" t="s">
        <v>365</v>
      </c>
      <c r="J19" s="56" t="s">
        <v>365</v>
      </c>
      <c r="K19" s="56" t="s">
        <v>365</v>
      </c>
      <c r="L19" s="56" t="s">
        <v>365</v>
      </c>
      <c r="M19" s="56" t="s">
        <v>365</v>
      </c>
      <c r="N19" s="56" t="s">
        <v>365</v>
      </c>
      <c r="O19" s="56" t="s">
        <v>365</v>
      </c>
      <c r="P19" s="56" t="s">
        <v>365</v>
      </c>
      <c r="Q19" s="56" t="s">
        <v>365</v>
      </c>
      <c r="R19" s="56" t="s">
        <v>365</v>
      </c>
      <c r="S19" s="56" t="s">
        <v>365</v>
      </c>
      <c r="T19" s="56" t="s">
        <v>365</v>
      </c>
      <c r="U19" s="56" t="s">
        <v>365</v>
      </c>
      <c r="V19" s="56" t="s">
        <v>365</v>
      </c>
      <c r="W19" s="56" t="s">
        <v>365</v>
      </c>
      <c r="X19" s="56" t="s">
        <v>365</v>
      </c>
      <c r="Y19" s="56" t="s">
        <v>365</v>
      </c>
      <c r="Z19" s="56" t="s">
        <v>365</v>
      </c>
      <c r="AA19" s="56" t="s">
        <v>365</v>
      </c>
    </row>
    <row r="20" spans="1:27" ht="21">
      <c r="A20" s="54" t="s">
        <v>313</v>
      </c>
      <c r="B20" s="54" t="s">
        <v>314</v>
      </c>
      <c r="C20" s="54" t="s">
        <v>364</v>
      </c>
      <c r="D20" s="54" t="s">
        <v>365</v>
      </c>
      <c r="E20" s="54" t="s">
        <v>365</v>
      </c>
      <c r="F20" s="54" t="s">
        <v>365</v>
      </c>
      <c r="G20" s="54" t="s">
        <v>365</v>
      </c>
      <c r="H20" s="54" t="s">
        <v>365</v>
      </c>
      <c r="I20" s="54" t="s">
        <v>365</v>
      </c>
      <c r="J20" s="54" t="s">
        <v>365</v>
      </c>
      <c r="K20" s="54" t="s">
        <v>365</v>
      </c>
      <c r="L20" s="54" t="s">
        <v>365</v>
      </c>
      <c r="M20" s="54" t="s">
        <v>365</v>
      </c>
      <c r="N20" s="54" t="s">
        <v>365</v>
      </c>
      <c r="O20" s="54" t="s">
        <v>365</v>
      </c>
      <c r="P20" s="54" t="s">
        <v>365</v>
      </c>
      <c r="Q20" s="54" t="s">
        <v>365</v>
      </c>
      <c r="R20" s="54" t="s">
        <v>365</v>
      </c>
      <c r="S20" s="54" t="s">
        <v>365</v>
      </c>
      <c r="T20" s="54" t="s">
        <v>365</v>
      </c>
      <c r="U20" s="54" t="s">
        <v>365</v>
      </c>
      <c r="V20" s="54" t="s">
        <v>365</v>
      </c>
      <c r="W20" s="54" t="s">
        <v>365</v>
      </c>
      <c r="X20" s="54" t="s">
        <v>365</v>
      </c>
      <c r="Y20" s="54" t="s">
        <v>365</v>
      </c>
      <c r="Z20" s="54" t="s">
        <v>365</v>
      </c>
      <c r="AA20" s="54" t="s">
        <v>365</v>
      </c>
    </row>
    <row r="21" spans="1:27" ht="42">
      <c r="A21" s="54" t="s">
        <v>315</v>
      </c>
      <c r="B21" s="54" t="s">
        <v>316</v>
      </c>
      <c r="C21" s="54" t="s">
        <v>364</v>
      </c>
      <c r="D21" s="54" t="s">
        <v>365</v>
      </c>
      <c r="E21" s="54" t="s">
        <v>365</v>
      </c>
      <c r="F21" s="54" t="s">
        <v>365</v>
      </c>
      <c r="G21" s="54" t="s">
        <v>365</v>
      </c>
      <c r="H21" s="54" t="s">
        <v>365</v>
      </c>
      <c r="I21" s="54" t="s">
        <v>365</v>
      </c>
      <c r="J21" s="54" t="s">
        <v>365</v>
      </c>
      <c r="K21" s="54" t="s">
        <v>365</v>
      </c>
      <c r="L21" s="54" t="s">
        <v>365</v>
      </c>
      <c r="M21" s="54" t="s">
        <v>365</v>
      </c>
      <c r="N21" s="54" t="s">
        <v>365</v>
      </c>
      <c r="O21" s="54" t="s">
        <v>365</v>
      </c>
      <c r="P21" s="54" t="s">
        <v>365</v>
      </c>
      <c r="Q21" s="54" t="s">
        <v>365</v>
      </c>
      <c r="R21" s="54" t="s">
        <v>365</v>
      </c>
      <c r="S21" s="54" t="s">
        <v>365</v>
      </c>
      <c r="T21" s="54" t="s">
        <v>365</v>
      </c>
      <c r="U21" s="54" t="s">
        <v>365</v>
      </c>
      <c r="V21" s="54" t="s">
        <v>365</v>
      </c>
      <c r="W21" s="54" t="s">
        <v>365</v>
      </c>
      <c r="X21" s="54" t="s">
        <v>365</v>
      </c>
      <c r="Y21" s="54" t="s">
        <v>365</v>
      </c>
      <c r="Z21" s="54" t="s">
        <v>365</v>
      </c>
      <c r="AA21" s="54" t="s">
        <v>365</v>
      </c>
    </row>
    <row r="22" spans="1:27" ht="31.5">
      <c r="A22" s="54" t="s">
        <v>317</v>
      </c>
      <c r="B22" s="54" t="s">
        <v>318</v>
      </c>
      <c r="C22" s="54" t="s">
        <v>364</v>
      </c>
      <c r="D22" s="54" t="s">
        <v>365</v>
      </c>
      <c r="E22" s="54" t="s">
        <v>365</v>
      </c>
      <c r="F22" s="54" t="s">
        <v>365</v>
      </c>
      <c r="G22" s="54" t="s">
        <v>365</v>
      </c>
      <c r="H22" s="54" t="s">
        <v>365</v>
      </c>
      <c r="I22" s="54" t="s">
        <v>365</v>
      </c>
      <c r="J22" s="54" t="s">
        <v>365</v>
      </c>
      <c r="K22" s="54" t="s">
        <v>365</v>
      </c>
      <c r="L22" s="54" t="s">
        <v>365</v>
      </c>
      <c r="M22" s="54" t="s">
        <v>365</v>
      </c>
      <c r="N22" s="54" t="s">
        <v>365</v>
      </c>
      <c r="O22" s="54" t="s">
        <v>365</v>
      </c>
      <c r="P22" s="54" t="s">
        <v>365</v>
      </c>
      <c r="Q22" s="54" t="s">
        <v>365</v>
      </c>
      <c r="R22" s="54" t="s">
        <v>365</v>
      </c>
      <c r="S22" s="54" t="s">
        <v>365</v>
      </c>
      <c r="T22" s="54" t="s">
        <v>365</v>
      </c>
      <c r="U22" s="54" t="s">
        <v>365</v>
      </c>
      <c r="V22" s="54" t="s">
        <v>365</v>
      </c>
      <c r="W22" s="54" t="s">
        <v>365</v>
      </c>
      <c r="X22" s="54" t="s">
        <v>365</v>
      </c>
      <c r="Y22" s="54" t="s">
        <v>365</v>
      </c>
      <c r="Z22" s="54" t="s">
        <v>365</v>
      </c>
      <c r="AA22" s="54" t="s">
        <v>365</v>
      </c>
    </row>
    <row r="23" spans="1:27" ht="31.5">
      <c r="A23" s="54" t="s">
        <v>319</v>
      </c>
      <c r="B23" s="54" t="s">
        <v>320</v>
      </c>
      <c r="C23" s="54" t="s">
        <v>364</v>
      </c>
      <c r="D23" s="54" t="s">
        <v>365</v>
      </c>
      <c r="E23" s="54" t="s">
        <v>365</v>
      </c>
      <c r="F23" s="54" t="s">
        <v>365</v>
      </c>
      <c r="G23" s="54" t="s">
        <v>365</v>
      </c>
      <c r="H23" s="54" t="s">
        <v>365</v>
      </c>
      <c r="I23" s="54" t="s">
        <v>365</v>
      </c>
      <c r="J23" s="54" t="s">
        <v>365</v>
      </c>
      <c r="K23" s="54" t="s">
        <v>365</v>
      </c>
      <c r="L23" s="54" t="s">
        <v>365</v>
      </c>
      <c r="M23" s="54" t="s">
        <v>365</v>
      </c>
      <c r="N23" s="54" t="s">
        <v>365</v>
      </c>
      <c r="O23" s="54" t="s">
        <v>365</v>
      </c>
      <c r="P23" s="54" t="s">
        <v>365</v>
      </c>
      <c r="Q23" s="54" t="s">
        <v>365</v>
      </c>
      <c r="R23" s="54" t="s">
        <v>365</v>
      </c>
      <c r="S23" s="54" t="s">
        <v>365</v>
      </c>
      <c r="T23" s="54" t="s">
        <v>365</v>
      </c>
      <c r="U23" s="54" t="s">
        <v>365</v>
      </c>
      <c r="V23" s="54" t="s">
        <v>365</v>
      </c>
      <c r="W23" s="54" t="s">
        <v>365</v>
      </c>
      <c r="X23" s="54" t="s">
        <v>365</v>
      </c>
      <c r="Y23" s="54" t="s">
        <v>365</v>
      </c>
      <c r="Z23" s="54" t="s">
        <v>365</v>
      </c>
      <c r="AA23" s="54" t="s">
        <v>365</v>
      </c>
    </row>
    <row r="24" spans="1:27" ht="21">
      <c r="A24" s="54" t="s">
        <v>321</v>
      </c>
      <c r="B24" s="54" t="s">
        <v>322</v>
      </c>
      <c r="C24" s="54" t="s">
        <v>364</v>
      </c>
      <c r="D24" s="54" t="s">
        <v>365</v>
      </c>
      <c r="E24" s="54" t="s">
        <v>365</v>
      </c>
      <c r="F24" s="54" t="s">
        <v>365</v>
      </c>
      <c r="G24" s="54" t="s">
        <v>365</v>
      </c>
      <c r="H24" s="54" t="s">
        <v>365</v>
      </c>
      <c r="I24" s="54" t="s">
        <v>365</v>
      </c>
      <c r="J24" s="54" t="s">
        <v>365</v>
      </c>
      <c r="K24" s="54" t="s">
        <v>365</v>
      </c>
      <c r="L24" s="54" t="s">
        <v>365</v>
      </c>
      <c r="M24" s="54" t="s">
        <v>365</v>
      </c>
      <c r="N24" s="54" t="s">
        <v>365</v>
      </c>
      <c r="O24" s="54" t="s">
        <v>365</v>
      </c>
      <c r="P24" s="54" t="s">
        <v>365</v>
      </c>
      <c r="Q24" s="54" t="s">
        <v>365</v>
      </c>
      <c r="R24" s="54" t="s">
        <v>365</v>
      </c>
      <c r="S24" s="54" t="s">
        <v>365</v>
      </c>
      <c r="T24" s="54" t="s">
        <v>365</v>
      </c>
      <c r="U24" s="54" t="s">
        <v>365</v>
      </c>
      <c r="V24" s="54" t="s">
        <v>365</v>
      </c>
      <c r="W24" s="54" t="s">
        <v>365</v>
      </c>
      <c r="X24" s="54" t="s">
        <v>365</v>
      </c>
      <c r="Y24" s="54" t="s">
        <v>365</v>
      </c>
      <c r="Z24" s="54" t="s">
        <v>365</v>
      </c>
      <c r="AA24" s="54" t="s">
        <v>365</v>
      </c>
    </row>
    <row r="25" spans="1:27" ht="31.5">
      <c r="A25" s="54" t="s">
        <v>323</v>
      </c>
      <c r="B25" s="54" t="s">
        <v>324</v>
      </c>
      <c r="C25" s="54" t="s">
        <v>364</v>
      </c>
      <c r="D25" s="54" t="s">
        <v>365</v>
      </c>
      <c r="E25" s="54" t="s">
        <v>365</v>
      </c>
      <c r="F25" s="54" t="s">
        <v>365</v>
      </c>
      <c r="G25" s="54" t="s">
        <v>365</v>
      </c>
      <c r="H25" s="54" t="s">
        <v>365</v>
      </c>
      <c r="I25" s="54" t="s">
        <v>365</v>
      </c>
      <c r="J25" s="54" t="s">
        <v>365</v>
      </c>
      <c r="K25" s="54" t="s">
        <v>365</v>
      </c>
      <c r="L25" s="54" t="s">
        <v>365</v>
      </c>
      <c r="M25" s="54" t="s">
        <v>365</v>
      </c>
      <c r="N25" s="54" t="s">
        <v>365</v>
      </c>
      <c r="O25" s="54" t="s">
        <v>365</v>
      </c>
      <c r="P25" s="54" t="s">
        <v>365</v>
      </c>
      <c r="Q25" s="54" t="s">
        <v>365</v>
      </c>
      <c r="R25" s="54" t="s">
        <v>365</v>
      </c>
      <c r="S25" s="54" t="s">
        <v>365</v>
      </c>
      <c r="T25" s="54" t="s">
        <v>365</v>
      </c>
      <c r="U25" s="54" t="s">
        <v>365</v>
      </c>
      <c r="V25" s="54" t="s">
        <v>365</v>
      </c>
      <c r="W25" s="54" t="s">
        <v>365</v>
      </c>
      <c r="X25" s="54" t="s">
        <v>365</v>
      </c>
      <c r="Y25" s="54" t="s">
        <v>365</v>
      </c>
      <c r="Z25" s="54" t="s">
        <v>365</v>
      </c>
      <c r="AA25" s="54" t="s">
        <v>365</v>
      </c>
    </row>
    <row r="26" spans="1:27" ht="21">
      <c r="A26" s="54" t="s">
        <v>325</v>
      </c>
      <c r="B26" s="54" t="s">
        <v>326</v>
      </c>
      <c r="C26" s="54" t="s">
        <v>364</v>
      </c>
      <c r="D26" s="54" t="s">
        <v>365</v>
      </c>
      <c r="E26" s="54" t="s">
        <v>365</v>
      </c>
      <c r="F26" s="54" t="s">
        <v>365</v>
      </c>
      <c r="G26" s="54" t="s">
        <v>365</v>
      </c>
      <c r="H26" s="54" t="s">
        <v>365</v>
      </c>
      <c r="I26" s="54" t="s">
        <v>365</v>
      </c>
      <c r="J26" s="54" t="s">
        <v>365</v>
      </c>
      <c r="K26" s="54" t="s">
        <v>365</v>
      </c>
      <c r="L26" s="54" t="s">
        <v>365</v>
      </c>
      <c r="M26" s="54" t="s">
        <v>365</v>
      </c>
      <c r="N26" s="54" t="s">
        <v>365</v>
      </c>
      <c r="O26" s="54" t="s">
        <v>365</v>
      </c>
      <c r="P26" s="54" t="s">
        <v>365</v>
      </c>
      <c r="Q26" s="54" t="s">
        <v>365</v>
      </c>
      <c r="R26" s="54" t="s">
        <v>365</v>
      </c>
      <c r="S26" s="54" t="s">
        <v>365</v>
      </c>
      <c r="T26" s="54" t="s">
        <v>365</v>
      </c>
      <c r="U26" s="54" t="s">
        <v>365</v>
      </c>
      <c r="V26" s="54" t="s">
        <v>365</v>
      </c>
      <c r="W26" s="54" t="s">
        <v>365</v>
      </c>
      <c r="X26" s="54" t="s">
        <v>365</v>
      </c>
      <c r="Y26" s="54" t="s">
        <v>365</v>
      </c>
      <c r="Z26" s="54" t="s">
        <v>365</v>
      </c>
      <c r="AA26" s="54" t="s">
        <v>365</v>
      </c>
    </row>
    <row r="27" spans="1:27" ht="12.75">
      <c r="A27" s="54" t="s">
        <v>327</v>
      </c>
      <c r="B27" s="54" t="s">
        <v>328</v>
      </c>
      <c r="C27" s="54" t="s">
        <v>364</v>
      </c>
      <c r="D27" s="54" t="s">
        <v>365</v>
      </c>
      <c r="E27" s="54" t="s">
        <v>365</v>
      </c>
      <c r="F27" s="54" t="s">
        <v>365</v>
      </c>
      <c r="G27" s="54" t="s">
        <v>365</v>
      </c>
      <c r="H27" s="54" t="s">
        <v>365</v>
      </c>
      <c r="I27" s="54" t="s">
        <v>365</v>
      </c>
      <c r="J27" s="54" t="s">
        <v>365</v>
      </c>
      <c r="K27" s="54" t="s">
        <v>365</v>
      </c>
      <c r="L27" s="54" t="s">
        <v>365</v>
      </c>
      <c r="M27" s="54" t="s">
        <v>365</v>
      </c>
      <c r="N27" s="54" t="s">
        <v>365</v>
      </c>
      <c r="O27" s="54" t="s">
        <v>365</v>
      </c>
      <c r="P27" s="54" t="s">
        <v>365</v>
      </c>
      <c r="Q27" s="54" t="s">
        <v>365</v>
      </c>
      <c r="R27" s="54" t="s">
        <v>365</v>
      </c>
      <c r="S27" s="54" t="s">
        <v>365</v>
      </c>
      <c r="T27" s="54" t="s">
        <v>365</v>
      </c>
      <c r="U27" s="54" t="s">
        <v>365</v>
      </c>
      <c r="V27" s="54" t="s">
        <v>365</v>
      </c>
      <c r="W27" s="54" t="s">
        <v>365</v>
      </c>
      <c r="X27" s="54" t="s">
        <v>365</v>
      </c>
      <c r="Y27" s="54" t="s">
        <v>365</v>
      </c>
      <c r="Z27" s="54" t="s">
        <v>365</v>
      </c>
      <c r="AA27" s="54" t="s">
        <v>365</v>
      </c>
    </row>
    <row r="28" spans="1:27" ht="12.75">
      <c r="A28" s="54" t="s">
        <v>329</v>
      </c>
      <c r="B28" s="54" t="s">
        <v>330</v>
      </c>
      <c r="C28" s="54" t="s">
        <v>364</v>
      </c>
      <c r="D28" s="64" t="s">
        <v>365</v>
      </c>
      <c r="E28" s="64" t="s">
        <v>365</v>
      </c>
      <c r="F28" s="64" t="s">
        <v>365</v>
      </c>
      <c r="G28" s="64" t="s">
        <v>365</v>
      </c>
      <c r="H28" s="64" t="s">
        <v>365</v>
      </c>
      <c r="I28" s="64" t="s">
        <v>365</v>
      </c>
      <c r="J28" s="64" t="s">
        <v>365</v>
      </c>
      <c r="K28" s="64" t="s">
        <v>365</v>
      </c>
      <c r="L28" s="64" t="s">
        <v>365</v>
      </c>
      <c r="M28" s="64" t="s">
        <v>365</v>
      </c>
      <c r="N28" s="64" t="s">
        <v>365</v>
      </c>
      <c r="O28" s="64" t="s">
        <v>365</v>
      </c>
      <c r="P28" s="64" t="s">
        <v>365</v>
      </c>
      <c r="Q28" s="64" t="s">
        <v>365</v>
      </c>
      <c r="R28" s="64" t="s">
        <v>365</v>
      </c>
      <c r="S28" s="64" t="s">
        <v>365</v>
      </c>
      <c r="T28" s="64" t="s">
        <v>365</v>
      </c>
      <c r="U28" s="64" t="s">
        <v>365</v>
      </c>
      <c r="V28" s="64" t="s">
        <v>365</v>
      </c>
      <c r="W28" s="64" t="s">
        <v>365</v>
      </c>
      <c r="X28" s="64" t="s">
        <v>365</v>
      </c>
      <c r="Y28" s="64" t="s">
        <v>365</v>
      </c>
      <c r="Z28" s="64" t="s">
        <v>365</v>
      </c>
      <c r="AA28" s="64" t="s">
        <v>365</v>
      </c>
    </row>
    <row r="29" spans="1:27" ht="21">
      <c r="A29" s="54" t="s">
        <v>331</v>
      </c>
      <c r="B29" s="54" t="s">
        <v>332</v>
      </c>
      <c r="C29" s="54" t="s">
        <v>364</v>
      </c>
      <c r="D29" s="64" t="s">
        <v>365</v>
      </c>
      <c r="E29" s="64" t="s">
        <v>365</v>
      </c>
      <c r="F29" s="64" t="s">
        <v>365</v>
      </c>
      <c r="G29" s="64" t="s">
        <v>365</v>
      </c>
      <c r="H29" s="64" t="s">
        <v>365</v>
      </c>
      <c r="I29" s="64" t="s">
        <v>365</v>
      </c>
      <c r="J29" s="64" t="s">
        <v>365</v>
      </c>
      <c r="K29" s="64" t="s">
        <v>365</v>
      </c>
      <c r="L29" s="64" t="s">
        <v>365</v>
      </c>
      <c r="M29" s="64" t="s">
        <v>365</v>
      </c>
      <c r="N29" s="64" t="s">
        <v>365</v>
      </c>
      <c r="O29" s="64" t="s">
        <v>365</v>
      </c>
      <c r="P29" s="64" t="s">
        <v>365</v>
      </c>
      <c r="Q29" s="64" t="s">
        <v>365</v>
      </c>
      <c r="R29" s="64" t="s">
        <v>365</v>
      </c>
      <c r="S29" s="64" t="s">
        <v>365</v>
      </c>
      <c r="T29" s="64" t="s">
        <v>365</v>
      </c>
      <c r="U29" s="64" t="s">
        <v>365</v>
      </c>
      <c r="V29" s="64" t="s">
        <v>365</v>
      </c>
      <c r="W29" s="64" t="s">
        <v>365</v>
      </c>
      <c r="X29" s="64" t="s">
        <v>365</v>
      </c>
      <c r="Y29" s="64" t="s">
        <v>365</v>
      </c>
      <c r="Z29" s="64" t="s">
        <v>365</v>
      </c>
      <c r="AA29" s="64" t="s">
        <v>365</v>
      </c>
    </row>
    <row r="30" spans="1:27" ht="21">
      <c r="A30" s="54" t="s">
        <v>333</v>
      </c>
      <c r="B30" s="54" t="s">
        <v>334</v>
      </c>
      <c r="C30" s="54" t="s">
        <v>364</v>
      </c>
      <c r="D30" s="64" t="s">
        <v>365</v>
      </c>
      <c r="E30" s="64" t="s">
        <v>365</v>
      </c>
      <c r="F30" s="64" t="s">
        <v>365</v>
      </c>
      <c r="G30" s="64" t="s">
        <v>365</v>
      </c>
      <c r="H30" s="64" t="s">
        <v>365</v>
      </c>
      <c r="I30" s="64" t="s">
        <v>365</v>
      </c>
      <c r="J30" s="64" t="s">
        <v>365</v>
      </c>
      <c r="K30" s="64" t="s">
        <v>365</v>
      </c>
      <c r="L30" s="64" t="s">
        <v>365</v>
      </c>
      <c r="M30" s="64" t="s">
        <v>365</v>
      </c>
      <c r="N30" s="64" t="s">
        <v>365</v>
      </c>
      <c r="O30" s="64" t="s">
        <v>365</v>
      </c>
      <c r="P30" s="64" t="s">
        <v>365</v>
      </c>
      <c r="Q30" s="64" t="s">
        <v>365</v>
      </c>
      <c r="R30" s="64" t="s">
        <v>365</v>
      </c>
      <c r="S30" s="64" t="s">
        <v>365</v>
      </c>
      <c r="T30" s="64" t="s">
        <v>365</v>
      </c>
      <c r="U30" s="64" t="s">
        <v>365</v>
      </c>
      <c r="V30" s="64" t="s">
        <v>365</v>
      </c>
      <c r="W30" s="64" t="s">
        <v>365</v>
      </c>
      <c r="X30" s="64" t="s">
        <v>365</v>
      </c>
      <c r="Y30" s="64" t="s">
        <v>365</v>
      </c>
      <c r="Z30" s="64" t="s">
        <v>365</v>
      </c>
      <c r="AA30" s="64" t="s">
        <v>365</v>
      </c>
    </row>
    <row r="31" spans="1:27" ht="21">
      <c r="A31" s="54" t="s">
        <v>335</v>
      </c>
      <c r="B31" s="54" t="s">
        <v>336</v>
      </c>
      <c r="C31" s="54" t="s">
        <v>364</v>
      </c>
      <c r="D31" s="64" t="s">
        <v>365</v>
      </c>
      <c r="E31" s="64" t="s">
        <v>365</v>
      </c>
      <c r="F31" s="64" t="s">
        <v>365</v>
      </c>
      <c r="G31" s="64" t="s">
        <v>365</v>
      </c>
      <c r="H31" s="64" t="s">
        <v>365</v>
      </c>
      <c r="I31" s="64" t="s">
        <v>365</v>
      </c>
      <c r="J31" s="64" t="s">
        <v>365</v>
      </c>
      <c r="K31" s="64" t="s">
        <v>365</v>
      </c>
      <c r="L31" s="64" t="s">
        <v>365</v>
      </c>
      <c r="M31" s="64" t="s">
        <v>365</v>
      </c>
      <c r="N31" s="64" t="s">
        <v>365</v>
      </c>
      <c r="O31" s="64" t="s">
        <v>365</v>
      </c>
      <c r="P31" s="64" t="s">
        <v>365</v>
      </c>
      <c r="Q31" s="64" t="s">
        <v>365</v>
      </c>
      <c r="R31" s="64" t="s">
        <v>365</v>
      </c>
      <c r="S31" s="64" t="s">
        <v>365</v>
      </c>
      <c r="T31" s="64" t="s">
        <v>365</v>
      </c>
      <c r="U31" s="64" t="s">
        <v>365</v>
      </c>
      <c r="V31" s="64" t="s">
        <v>365</v>
      </c>
      <c r="W31" s="64" t="s">
        <v>365</v>
      </c>
      <c r="X31" s="64" t="s">
        <v>365</v>
      </c>
      <c r="Y31" s="64" t="s">
        <v>365</v>
      </c>
      <c r="Z31" s="64" t="s">
        <v>365</v>
      </c>
      <c r="AA31" s="64" t="s">
        <v>365</v>
      </c>
    </row>
    <row r="32" spans="1:27" ht="21">
      <c r="A32" s="54" t="s">
        <v>337</v>
      </c>
      <c r="B32" s="54" t="s">
        <v>338</v>
      </c>
      <c r="C32" s="54" t="s">
        <v>364</v>
      </c>
      <c r="D32" s="64" t="s">
        <v>365</v>
      </c>
      <c r="E32" s="64" t="s">
        <v>365</v>
      </c>
      <c r="F32" s="64" t="s">
        <v>365</v>
      </c>
      <c r="G32" s="64" t="s">
        <v>365</v>
      </c>
      <c r="H32" s="64" t="s">
        <v>365</v>
      </c>
      <c r="I32" s="64" t="s">
        <v>365</v>
      </c>
      <c r="J32" s="64" t="s">
        <v>365</v>
      </c>
      <c r="K32" s="64" t="s">
        <v>365</v>
      </c>
      <c r="L32" s="64" t="s">
        <v>365</v>
      </c>
      <c r="M32" s="64" t="s">
        <v>365</v>
      </c>
      <c r="N32" s="64" t="s">
        <v>365</v>
      </c>
      <c r="O32" s="64" t="s">
        <v>365</v>
      </c>
      <c r="P32" s="64" t="s">
        <v>365</v>
      </c>
      <c r="Q32" s="64" t="s">
        <v>365</v>
      </c>
      <c r="R32" s="64" t="s">
        <v>365</v>
      </c>
      <c r="S32" s="64" t="s">
        <v>365</v>
      </c>
      <c r="T32" s="64" t="s">
        <v>365</v>
      </c>
      <c r="U32" s="64" t="s">
        <v>365</v>
      </c>
      <c r="V32" s="64" t="s">
        <v>365</v>
      </c>
      <c r="W32" s="64" t="s">
        <v>365</v>
      </c>
      <c r="X32" s="64" t="s">
        <v>365</v>
      </c>
      <c r="Y32" s="64" t="s">
        <v>365</v>
      </c>
      <c r="Z32" s="64" t="s">
        <v>365</v>
      </c>
      <c r="AA32" s="64" t="s">
        <v>365</v>
      </c>
    </row>
    <row r="33" spans="1:27" ht="21">
      <c r="A33" s="54" t="s">
        <v>339</v>
      </c>
      <c r="B33" s="54" t="s">
        <v>340</v>
      </c>
      <c r="C33" s="54" t="s">
        <v>364</v>
      </c>
      <c r="D33" s="64" t="s">
        <v>365</v>
      </c>
      <c r="E33" s="64" t="s">
        <v>365</v>
      </c>
      <c r="F33" s="64" t="s">
        <v>365</v>
      </c>
      <c r="G33" s="64" t="s">
        <v>365</v>
      </c>
      <c r="H33" s="64" t="s">
        <v>365</v>
      </c>
      <c r="I33" s="64" t="s">
        <v>365</v>
      </c>
      <c r="J33" s="64" t="s">
        <v>365</v>
      </c>
      <c r="K33" s="64" t="s">
        <v>365</v>
      </c>
      <c r="L33" s="64" t="s">
        <v>365</v>
      </c>
      <c r="M33" s="64" t="s">
        <v>365</v>
      </c>
      <c r="N33" s="64" t="s">
        <v>365</v>
      </c>
      <c r="O33" s="64" t="s">
        <v>365</v>
      </c>
      <c r="P33" s="64" t="s">
        <v>365</v>
      </c>
      <c r="Q33" s="64" t="s">
        <v>365</v>
      </c>
      <c r="R33" s="64" t="s">
        <v>365</v>
      </c>
      <c r="S33" s="64" t="s">
        <v>365</v>
      </c>
      <c r="T33" s="64" t="s">
        <v>365</v>
      </c>
      <c r="U33" s="64" t="s">
        <v>365</v>
      </c>
      <c r="V33" s="64" t="s">
        <v>365</v>
      </c>
      <c r="W33" s="64" t="s">
        <v>365</v>
      </c>
      <c r="X33" s="64" t="s">
        <v>365</v>
      </c>
      <c r="Y33" s="64" t="s">
        <v>365</v>
      </c>
      <c r="Z33" s="64" t="s">
        <v>365</v>
      </c>
      <c r="AA33" s="64" t="s">
        <v>365</v>
      </c>
    </row>
    <row r="34" spans="1:27" ht="21">
      <c r="A34" s="54" t="s">
        <v>341</v>
      </c>
      <c r="B34" s="54" t="s">
        <v>342</v>
      </c>
      <c r="C34" s="54" t="s">
        <v>364</v>
      </c>
      <c r="D34" s="64" t="s">
        <v>365</v>
      </c>
      <c r="E34" s="64" t="s">
        <v>365</v>
      </c>
      <c r="F34" s="64" t="s">
        <v>365</v>
      </c>
      <c r="G34" s="64" t="s">
        <v>365</v>
      </c>
      <c r="H34" s="64" t="s">
        <v>365</v>
      </c>
      <c r="I34" s="64" t="s">
        <v>365</v>
      </c>
      <c r="J34" s="64" t="s">
        <v>365</v>
      </c>
      <c r="K34" s="64" t="s">
        <v>365</v>
      </c>
      <c r="L34" s="64" t="s">
        <v>365</v>
      </c>
      <c r="M34" s="64" t="s">
        <v>365</v>
      </c>
      <c r="N34" s="64" t="s">
        <v>365</v>
      </c>
      <c r="O34" s="64" t="s">
        <v>365</v>
      </c>
      <c r="P34" s="64" t="s">
        <v>365</v>
      </c>
      <c r="Q34" s="64" t="s">
        <v>365</v>
      </c>
      <c r="R34" s="64" t="s">
        <v>365</v>
      </c>
      <c r="S34" s="64" t="s">
        <v>365</v>
      </c>
      <c r="T34" s="64" t="s">
        <v>365</v>
      </c>
      <c r="U34" s="64" t="s">
        <v>365</v>
      </c>
      <c r="V34" s="64" t="s">
        <v>365</v>
      </c>
      <c r="W34" s="64" t="s">
        <v>365</v>
      </c>
      <c r="X34" s="64" t="s">
        <v>365</v>
      </c>
      <c r="Y34" s="64" t="s">
        <v>365</v>
      </c>
      <c r="Z34" s="64" t="s">
        <v>365</v>
      </c>
      <c r="AA34" s="64" t="s">
        <v>365</v>
      </c>
    </row>
    <row r="35" spans="1:27" ht="21">
      <c r="A35" s="54" t="s">
        <v>343</v>
      </c>
      <c r="B35" s="54" t="s">
        <v>344</v>
      </c>
      <c r="C35" s="54" t="s">
        <v>364</v>
      </c>
      <c r="D35" s="64" t="s">
        <v>365</v>
      </c>
      <c r="E35" s="64" t="s">
        <v>365</v>
      </c>
      <c r="F35" s="64" t="s">
        <v>365</v>
      </c>
      <c r="G35" s="64" t="s">
        <v>365</v>
      </c>
      <c r="H35" s="64" t="s">
        <v>365</v>
      </c>
      <c r="I35" s="64" t="s">
        <v>365</v>
      </c>
      <c r="J35" s="64" t="s">
        <v>365</v>
      </c>
      <c r="K35" s="64" t="s">
        <v>365</v>
      </c>
      <c r="L35" s="64" t="s">
        <v>365</v>
      </c>
      <c r="M35" s="64" t="s">
        <v>365</v>
      </c>
      <c r="N35" s="64" t="s">
        <v>365</v>
      </c>
      <c r="O35" s="64" t="s">
        <v>365</v>
      </c>
      <c r="P35" s="64" t="s">
        <v>365</v>
      </c>
      <c r="Q35" s="64" t="s">
        <v>365</v>
      </c>
      <c r="R35" s="64" t="s">
        <v>365</v>
      </c>
      <c r="S35" s="64" t="s">
        <v>365</v>
      </c>
      <c r="T35" s="64" t="s">
        <v>365</v>
      </c>
      <c r="U35" s="64" t="s">
        <v>365</v>
      </c>
      <c r="V35" s="64" t="s">
        <v>365</v>
      </c>
      <c r="W35" s="64" t="s">
        <v>365</v>
      </c>
      <c r="X35" s="64" t="s">
        <v>365</v>
      </c>
      <c r="Y35" s="64" t="s">
        <v>365</v>
      </c>
      <c r="Z35" s="64" t="s">
        <v>365</v>
      </c>
      <c r="AA35" s="64" t="s">
        <v>365</v>
      </c>
    </row>
    <row r="36" spans="1:27" ht="12.75">
      <c r="A36" s="54" t="s">
        <v>345</v>
      </c>
      <c r="B36" s="54" t="s">
        <v>346</v>
      </c>
      <c r="C36" s="54" t="s">
        <v>364</v>
      </c>
      <c r="D36" s="64" t="s">
        <v>365</v>
      </c>
      <c r="E36" s="64" t="s">
        <v>365</v>
      </c>
      <c r="F36" s="64" t="s">
        <v>365</v>
      </c>
      <c r="G36" s="64" t="s">
        <v>365</v>
      </c>
      <c r="H36" s="64" t="s">
        <v>365</v>
      </c>
      <c r="I36" s="64" t="s">
        <v>365</v>
      </c>
      <c r="J36" s="64" t="s">
        <v>365</v>
      </c>
      <c r="K36" s="64" t="s">
        <v>365</v>
      </c>
      <c r="L36" s="64" t="s">
        <v>365</v>
      </c>
      <c r="M36" s="64" t="s">
        <v>365</v>
      </c>
      <c r="N36" s="64" t="s">
        <v>365</v>
      </c>
      <c r="O36" s="64" t="s">
        <v>365</v>
      </c>
      <c r="P36" s="64" t="s">
        <v>365</v>
      </c>
      <c r="Q36" s="64" t="s">
        <v>365</v>
      </c>
      <c r="R36" s="64" t="s">
        <v>365</v>
      </c>
      <c r="S36" s="64" t="s">
        <v>365</v>
      </c>
      <c r="T36" s="64" t="s">
        <v>365</v>
      </c>
      <c r="U36" s="64" t="s">
        <v>365</v>
      </c>
      <c r="V36" s="64" t="s">
        <v>365</v>
      </c>
      <c r="W36" s="64" t="s">
        <v>365</v>
      </c>
      <c r="X36" s="64" t="s">
        <v>365</v>
      </c>
      <c r="Y36" s="64" t="s">
        <v>365</v>
      </c>
      <c r="Z36" s="64" t="s">
        <v>365</v>
      </c>
      <c r="AA36" s="64" t="s">
        <v>365</v>
      </c>
    </row>
    <row r="37" spans="1:27" ht="21">
      <c r="A37" s="54" t="s">
        <v>347</v>
      </c>
      <c r="B37" s="54" t="s">
        <v>348</v>
      </c>
      <c r="C37" s="54" t="s">
        <v>364</v>
      </c>
      <c r="D37" s="64" t="s">
        <v>365</v>
      </c>
      <c r="E37" s="64" t="s">
        <v>365</v>
      </c>
      <c r="F37" s="64" t="s">
        <v>365</v>
      </c>
      <c r="G37" s="64" t="s">
        <v>365</v>
      </c>
      <c r="H37" s="64" t="s">
        <v>365</v>
      </c>
      <c r="I37" s="64" t="s">
        <v>365</v>
      </c>
      <c r="J37" s="64" t="s">
        <v>365</v>
      </c>
      <c r="K37" s="64" t="s">
        <v>365</v>
      </c>
      <c r="L37" s="64" t="s">
        <v>365</v>
      </c>
      <c r="M37" s="64" t="s">
        <v>365</v>
      </c>
      <c r="N37" s="64" t="s">
        <v>365</v>
      </c>
      <c r="O37" s="64" t="s">
        <v>365</v>
      </c>
      <c r="P37" s="64" t="s">
        <v>365</v>
      </c>
      <c r="Q37" s="64" t="s">
        <v>365</v>
      </c>
      <c r="R37" s="64" t="s">
        <v>365</v>
      </c>
      <c r="S37" s="64" t="s">
        <v>365</v>
      </c>
      <c r="T37" s="64" t="s">
        <v>365</v>
      </c>
      <c r="U37" s="64" t="s">
        <v>365</v>
      </c>
      <c r="V37" s="64" t="s">
        <v>365</v>
      </c>
      <c r="W37" s="64" t="s">
        <v>365</v>
      </c>
      <c r="X37" s="64" t="s">
        <v>365</v>
      </c>
      <c r="Y37" s="64" t="s">
        <v>365</v>
      </c>
      <c r="Z37" s="64" t="s">
        <v>365</v>
      </c>
      <c r="AA37" s="64" t="s">
        <v>365</v>
      </c>
    </row>
    <row r="38" spans="1:27" ht="12.75">
      <c r="A38" s="54" t="s">
        <v>349</v>
      </c>
      <c r="B38" s="54" t="s">
        <v>350</v>
      </c>
      <c r="C38" s="54" t="s">
        <v>364</v>
      </c>
      <c r="D38" s="64" t="s">
        <v>365</v>
      </c>
      <c r="E38" s="64" t="s">
        <v>365</v>
      </c>
      <c r="F38" s="64" t="s">
        <v>365</v>
      </c>
      <c r="G38" s="64" t="s">
        <v>365</v>
      </c>
      <c r="H38" s="64" t="s">
        <v>365</v>
      </c>
      <c r="I38" s="64" t="s">
        <v>365</v>
      </c>
      <c r="J38" s="64" t="s">
        <v>365</v>
      </c>
      <c r="K38" s="64" t="s">
        <v>365</v>
      </c>
      <c r="L38" s="64" t="s">
        <v>365</v>
      </c>
      <c r="M38" s="64" t="s">
        <v>365</v>
      </c>
      <c r="N38" s="64" t="s">
        <v>365</v>
      </c>
      <c r="O38" s="64" t="s">
        <v>365</v>
      </c>
      <c r="P38" s="64" t="s">
        <v>365</v>
      </c>
      <c r="Q38" s="64" t="s">
        <v>365</v>
      </c>
      <c r="R38" s="64" t="s">
        <v>365</v>
      </c>
      <c r="S38" s="64" t="s">
        <v>365</v>
      </c>
      <c r="T38" s="64" t="s">
        <v>365</v>
      </c>
      <c r="U38" s="64" t="s">
        <v>365</v>
      </c>
      <c r="V38" s="64" t="s">
        <v>365</v>
      </c>
      <c r="W38" s="64" t="s">
        <v>365</v>
      </c>
      <c r="X38" s="64" t="s">
        <v>365</v>
      </c>
      <c r="Y38" s="64" t="s">
        <v>365</v>
      </c>
      <c r="Z38" s="64" t="s">
        <v>365</v>
      </c>
      <c r="AA38" s="64" t="s">
        <v>365</v>
      </c>
    </row>
    <row r="39" spans="1:27" ht="12.75">
      <c r="A39" s="54" t="s">
        <v>351</v>
      </c>
      <c r="B39" s="54" t="s">
        <v>352</v>
      </c>
      <c r="C39" s="54" t="s">
        <v>364</v>
      </c>
      <c r="D39" s="64" t="s">
        <v>365</v>
      </c>
      <c r="E39" s="64" t="s">
        <v>365</v>
      </c>
      <c r="F39" s="64" t="s">
        <v>365</v>
      </c>
      <c r="G39" s="64" t="s">
        <v>365</v>
      </c>
      <c r="H39" s="64" t="s">
        <v>365</v>
      </c>
      <c r="I39" s="64" t="s">
        <v>365</v>
      </c>
      <c r="J39" s="64" t="s">
        <v>365</v>
      </c>
      <c r="K39" s="64" t="s">
        <v>365</v>
      </c>
      <c r="L39" s="64" t="s">
        <v>365</v>
      </c>
      <c r="M39" s="64" t="s">
        <v>365</v>
      </c>
      <c r="N39" s="64" t="s">
        <v>365</v>
      </c>
      <c r="O39" s="64" t="s">
        <v>365</v>
      </c>
      <c r="P39" s="64" t="s">
        <v>365</v>
      </c>
      <c r="Q39" s="64" t="s">
        <v>365</v>
      </c>
      <c r="R39" s="64" t="s">
        <v>365</v>
      </c>
      <c r="S39" s="64" t="s">
        <v>365</v>
      </c>
      <c r="T39" s="64" t="s">
        <v>365</v>
      </c>
      <c r="U39" s="64" t="s">
        <v>365</v>
      </c>
      <c r="V39" s="64" t="s">
        <v>365</v>
      </c>
      <c r="W39" s="64" t="s">
        <v>365</v>
      </c>
      <c r="X39" s="64" t="s">
        <v>365</v>
      </c>
      <c r="Y39" s="64" t="s">
        <v>365</v>
      </c>
      <c r="Z39" s="64" t="s">
        <v>365</v>
      </c>
      <c r="AA39" s="64" t="s">
        <v>365</v>
      </c>
    </row>
    <row r="40" spans="1:27" ht="12.75">
      <c r="A40" s="54" t="s">
        <v>353</v>
      </c>
      <c r="B40" s="54" t="s">
        <v>354</v>
      </c>
      <c r="C40" s="54" t="s">
        <v>364</v>
      </c>
      <c r="D40" s="64" t="s">
        <v>365</v>
      </c>
      <c r="E40" s="64" t="s">
        <v>365</v>
      </c>
      <c r="F40" s="64" t="s">
        <v>365</v>
      </c>
      <c r="G40" s="64" t="s">
        <v>365</v>
      </c>
      <c r="H40" s="64" t="s">
        <v>365</v>
      </c>
      <c r="I40" s="64" t="s">
        <v>365</v>
      </c>
      <c r="J40" s="64" t="s">
        <v>365</v>
      </c>
      <c r="K40" s="64" t="s">
        <v>365</v>
      </c>
      <c r="L40" s="64" t="s">
        <v>365</v>
      </c>
      <c r="M40" s="64" t="s">
        <v>365</v>
      </c>
      <c r="N40" s="64" t="s">
        <v>365</v>
      </c>
      <c r="O40" s="64" t="s">
        <v>365</v>
      </c>
      <c r="P40" s="64" t="s">
        <v>365</v>
      </c>
      <c r="Q40" s="64" t="s">
        <v>365</v>
      </c>
      <c r="R40" s="64" t="s">
        <v>365</v>
      </c>
      <c r="S40" s="64" t="s">
        <v>365</v>
      </c>
      <c r="T40" s="64" t="s">
        <v>365</v>
      </c>
      <c r="U40" s="64" t="s">
        <v>365</v>
      </c>
      <c r="V40" s="64" t="s">
        <v>365</v>
      </c>
      <c r="W40" s="64" t="s">
        <v>365</v>
      </c>
      <c r="X40" s="64" t="s">
        <v>365</v>
      </c>
      <c r="Y40" s="64" t="s">
        <v>365</v>
      </c>
      <c r="Z40" s="64" t="s">
        <v>365</v>
      </c>
      <c r="AA40" s="64" t="s">
        <v>365</v>
      </c>
    </row>
    <row r="41" spans="1:27" ht="21">
      <c r="A41" s="54" t="s">
        <v>355</v>
      </c>
      <c r="B41" s="54" t="s">
        <v>356</v>
      </c>
      <c r="C41" s="54" t="s">
        <v>364</v>
      </c>
      <c r="D41" s="64" t="s">
        <v>365</v>
      </c>
      <c r="E41" s="64" t="s">
        <v>365</v>
      </c>
      <c r="F41" s="64" t="s">
        <v>365</v>
      </c>
      <c r="G41" s="64" t="s">
        <v>365</v>
      </c>
      <c r="H41" s="64" t="s">
        <v>365</v>
      </c>
      <c r="I41" s="64" t="s">
        <v>365</v>
      </c>
      <c r="J41" s="64" t="s">
        <v>365</v>
      </c>
      <c r="K41" s="64" t="s">
        <v>365</v>
      </c>
      <c r="L41" s="64" t="s">
        <v>365</v>
      </c>
      <c r="M41" s="64" t="s">
        <v>365</v>
      </c>
      <c r="N41" s="64" t="s">
        <v>365</v>
      </c>
      <c r="O41" s="64" t="s">
        <v>365</v>
      </c>
      <c r="P41" s="64" t="s">
        <v>365</v>
      </c>
      <c r="Q41" s="64" t="s">
        <v>365</v>
      </c>
      <c r="R41" s="64" t="s">
        <v>365</v>
      </c>
      <c r="S41" s="64" t="s">
        <v>365</v>
      </c>
      <c r="T41" s="64" t="s">
        <v>365</v>
      </c>
      <c r="U41" s="64" t="s">
        <v>365</v>
      </c>
      <c r="V41" s="64" t="s">
        <v>365</v>
      </c>
      <c r="W41" s="64" t="s">
        <v>365</v>
      </c>
      <c r="X41" s="64" t="s">
        <v>365</v>
      </c>
      <c r="Y41" s="64" t="s">
        <v>365</v>
      </c>
      <c r="Z41" s="64" t="s">
        <v>365</v>
      </c>
      <c r="AA41" s="64" t="s">
        <v>365</v>
      </c>
    </row>
    <row r="42" spans="1:27" ht="12.75">
      <c r="A42" s="54" t="s">
        <v>357</v>
      </c>
      <c r="B42" s="54" t="s">
        <v>358</v>
      </c>
      <c r="C42" s="54" t="s">
        <v>364</v>
      </c>
      <c r="D42" s="64" t="s">
        <v>365</v>
      </c>
      <c r="E42" s="64" t="s">
        <v>365</v>
      </c>
      <c r="F42" s="64" t="s">
        <v>365</v>
      </c>
      <c r="G42" s="64" t="s">
        <v>365</v>
      </c>
      <c r="H42" s="64" t="s">
        <v>365</v>
      </c>
      <c r="I42" s="64" t="s">
        <v>365</v>
      </c>
      <c r="J42" s="64" t="s">
        <v>365</v>
      </c>
      <c r="K42" s="64" t="s">
        <v>365</v>
      </c>
      <c r="L42" s="64" t="s">
        <v>365</v>
      </c>
      <c r="M42" s="64" t="s">
        <v>365</v>
      </c>
      <c r="N42" s="64" t="s">
        <v>365</v>
      </c>
      <c r="O42" s="64" t="s">
        <v>365</v>
      </c>
      <c r="P42" s="64" t="s">
        <v>365</v>
      </c>
      <c r="Q42" s="64" t="s">
        <v>365</v>
      </c>
      <c r="R42" s="64" t="s">
        <v>365</v>
      </c>
      <c r="S42" s="64" t="s">
        <v>365</v>
      </c>
      <c r="T42" s="64" t="s">
        <v>365</v>
      </c>
      <c r="U42" s="64" t="s">
        <v>365</v>
      </c>
      <c r="V42" s="64" t="s">
        <v>365</v>
      </c>
      <c r="W42" s="64" t="s">
        <v>365</v>
      </c>
      <c r="X42" s="64" t="s">
        <v>365</v>
      </c>
      <c r="Y42" s="64" t="s">
        <v>365</v>
      </c>
      <c r="Z42" s="64" t="s">
        <v>365</v>
      </c>
      <c r="AA42" s="64" t="s">
        <v>365</v>
      </c>
    </row>
  </sheetData>
  <sheetProtection/>
  <mergeCells count="31">
    <mergeCell ref="A5:AA5"/>
    <mergeCell ref="A6:AA6"/>
    <mergeCell ref="C10:C12"/>
    <mergeCell ref="M11:M12"/>
    <mergeCell ref="Y11:Y12"/>
    <mergeCell ref="B10:B12"/>
    <mergeCell ref="Q11:R11"/>
    <mergeCell ref="I10:I12"/>
    <mergeCell ref="N11:N12"/>
    <mergeCell ref="F13:H13"/>
    <mergeCell ref="F11:H12"/>
    <mergeCell ref="K11:L11"/>
    <mergeCell ref="D11:E11"/>
    <mergeCell ref="P11:P12"/>
    <mergeCell ref="AA10:AA12"/>
    <mergeCell ref="U11:V11"/>
    <mergeCell ref="W11:X11"/>
    <mergeCell ref="J11:J12"/>
    <mergeCell ref="A8:AA8"/>
    <mergeCell ref="L1:N1"/>
    <mergeCell ref="A3:AA3"/>
    <mergeCell ref="U10:X10"/>
    <mergeCell ref="Y10:Z10"/>
    <mergeCell ref="A10:A12"/>
    <mergeCell ref="D10:H10"/>
    <mergeCell ref="O11:O12"/>
    <mergeCell ref="S10:S12"/>
    <mergeCell ref="J10:N10"/>
    <mergeCell ref="T10:T12"/>
    <mergeCell ref="Z11:Z12"/>
    <mergeCell ref="O10:R10"/>
  </mergeCells>
  <printOptions/>
  <pageMargins left="0.7" right="0.7" top="0.75" bottom="0.75" header="0.3" footer="0.3"/>
  <pageSetup horizontalDpi="600" verticalDpi="600" orientation="portrait" paperSize="9" r:id="rId1"/>
  <ignoredErrors>
    <ignoredError sqref="D13:Z13" numberStoredAsText="1"/>
    <ignoredError sqref="A24:A41 A21:A23" twoDigitTextYear="1"/>
  </ignoredErrors>
</worksheet>
</file>

<file path=xl/worksheets/sheet12.xml><?xml version="1.0" encoding="utf-8"?>
<worksheet xmlns="http://schemas.openxmlformats.org/spreadsheetml/2006/main" xmlns:r="http://schemas.openxmlformats.org/officeDocument/2006/relationships">
  <dimension ref="A1:X105"/>
  <sheetViews>
    <sheetView view="pageBreakPreview" zoomScale="70" zoomScaleSheetLayoutView="70" zoomScalePageLayoutView="0" workbookViewId="0" topLeftCell="A22">
      <selection activeCell="L37" sqref="L37"/>
    </sheetView>
  </sheetViews>
  <sheetFormatPr defaultColWidth="9.00390625" defaultRowHeight="12.75"/>
  <cols>
    <col min="2" max="2" width="44.25390625" style="0" customWidth="1"/>
    <col min="4" max="4" width="12.875" style="0" customWidth="1"/>
    <col min="5" max="5" width="10.25390625" style="0" customWidth="1"/>
    <col min="6" max="6" width="9.125" style="0" customWidth="1"/>
    <col min="7" max="7" width="16.375" style="0" customWidth="1"/>
    <col min="8" max="8" width="12.00390625" style="0" customWidth="1"/>
    <col min="9" max="9" width="14.875" style="0" customWidth="1"/>
    <col min="10" max="10" width="24.75390625" style="0" customWidth="1"/>
    <col min="11" max="11" width="27.00390625" style="0" customWidth="1"/>
    <col min="12" max="13" width="9.125" style="0" customWidth="1"/>
    <col min="14" max="14" width="27.25390625" style="0" customWidth="1"/>
    <col min="15" max="15" width="21.75390625" style="0" customWidth="1"/>
    <col min="16" max="16" width="20.25390625" style="0" customWidth="1"/>
    <col min="17" max="20" width="9.125" style="0" customWidth="1"/>
    <col min="21" max="21" width="11.125" style="0" customWidth="1"/>
    <col min="22" max="22" width="38.125" style="0" customWidth="1"/>
    <col min="23" max="23" width="10.375" style="0" customWidth="1"/>
    <col min="24" max="24" width="10.875" style="0" customWidth="1"/>
  </cols>
  <sheetData>
    <row r="1" spans="1:24" ht="36" customHeight="1">
      <c r="A1" s="19"/>
      <c r="B1" s="19"/>
      <c r="C1" s="19"/>
      <c r="D1" s="19"/>
      <c r="E1" s="19"/>
      <c r="F1" s="19"/>
      <c r="G1" s="19"/>
      <c r="H1" s="19"/>
      <c r="I1" s="19"/>
      <c r="J1" s="19"/>
      <c r="K1" s="19"/>
      <c r="L1" s="19"/>
      <c r="M1" s="19"/>
      <c r="N1" s="19"/>
      <c r="O1" s="19"/>
      <c r="P1" s="19"/>
      <c r="Q1" s="19"/>
      <c r="R1" s="19"/>
      <c r="S1" s="19"/>
      <c r="T1" s="19"/>
      <c r="U1" s="19"/>
      <c r="V1" s="156" t="s">
        <v>235</v>
      </c>
      <c r="W1" s="156"/>
      <c r="X1" s="156"/>
    </row>
    <row r="2" spans="1:24" ht="12.75">
      <c r="A2" s="4"/>
      <c r="B2" s="4"/>
      <c r="C2" s="4"/>
      <c r="D2" s="4"/>
      <c r="E2" s="4"/>
      <c r="F2" s="4"/>
      <c r="G2" s="4"/>
      <c r="H2" s="4"/>
      <c r="I2" s="4"/>
      <c r="J2" s="4"/>
      <c r="K2" s="4"/>
      <c r="L2" s="4"/>
      <c r="M2" s="4"/>
      <c r="N2" s="4"/>
      <c r="O2" s="4"/>
      <c r="P2" s="4"/>
      <c r="Q2" s="4"/>
      <c r="R2" s="4"/>
      <c r="S2" s="4"/>
      <c r="T2" s="4"/>
      <c r="U2" s="4"/>
      <c r="V2" s="4"/>
      <c r="W2" s="4"/>
      <c r="X2" s="4"/>
    </row>
    <row r="3" spans="1:24" ht="12.75">
      <c r="A3" s="163" t="s">
        <v>236</v>
      </c>
      <c r="B3" s="163"/>
      <c r="C3" s="163"/>
      <c r="D3" s="163"/>
      <c r="E3" s="163"/>
      <c r="F3" s="163"/>
      <c r="G3" s="163"/>
      <c r="H3" s="163"/>
      <c r="I3" s="163"/>
      <c r="J3" s="163"/>
      <c r="K3" s="163"/>
      <c r="L3" s="163"/>
      <c r="M3" s="163"/>
      <c r="N3" s="163"/>
      <c r="O3" s="163"/>
      <c r="P3" s="163"/>
      <c r="Q3" s="163"/>
      <c r="R3" s="163"/>
      <c r="S3" s="163"/>
      <c r="T3" s="163"/>
      <c r="U3" s="163"/>
      <c r="V3" s="163"/>
      <c r="W3" s="163"/>
      <c r="X3" s="163"/>
    </row>
    <row r="4" spans="1:24" s="39" customFormat="1" ht="12">
      <c r="A4" s="23"/>
      <c r="B4" s="23"/>
      <c r="C4" s="23"/>
      <c r="D4" s="23"/>
      <c r="E4" s="23"/>
      <c r="F4" s="23"/>
      <c r="G4" s="23"/>
      <c r="H4" s="23"/>
      <c r="I4" s="23"/>
      <c r="J4" s="23"/>
      <c r="K4" s="23"/>
      <c r="L4" s="23"/>
      <c r="M4" s="23"/>
      <c r="N4" s="23"/>
      <c r="O4" s="23"/>
      <c r="P4" s="23"/>
      <c r="Q4" s="23"/>
      <c r="R4" s="23"/>
      <c r="S4" s="23"/>
      <c r="T4" s="23"/>
      <c r="U4" s="23"/>
      <c r="V4" s="23"/>
      <c r="W4" s="23"/>
      <c r="X4" s="23"/>
    </row>
    <row r="5" spans="1:24" s="39" customFormat="1" ht="12">
      <c r="A5" s="159" t="s">
        <v>494</v>
      </c>
      <c r="B5" s="159"/>
      <c r="C5" s="159"/>
      <c r="D5" s="159"/>
      <c r="E5" s="159"/>
      <c r="F5" s="159"/>
      <c r="G5" s="159"/>
      <c r="H5" s="159"/>
      <c r="I5" s="159"/>
      <c r="J5" s="159"/>
      <c r="K5" s="159"/>
      <c r="L5" s="159"/>
      <c r="M5" s="159"/>
      <c r="N5" s="159"/>
      <c r="O5" s="159"/>
      <c r="P5" s="159"/>
      <c r="Q5" s="159"/>
      <c r="R5" s="159"/>
      <c r="S5" s="159"/>
      <c r="T5" s="159"/>
      <c r="U5" s="159"/>
      <c r="V5" s="159"/>
      <c r="W5" s="159"/>
      <c r="X5" s="159"/>
    </row>
    <row r="6" spans="1:24"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row>
    <row r="7" spans="1:24" s="39" customFormat="1" ht="12">
      <c r="A7" s="40"/>
      <c r="B7" s="40"/>
      <c r="C7" s="40"/>
      <c r="D7" s="40"/>
      <c r="E7" s="40"/>
      <c r="F7" s="40"/>
      <c r="G7" s="40"/>
      <c r="H7" s="40"/>
      <c r="I7" s="40"/>
      <c r="J7" s="40"/>
      <c r="K7" s="42"/>
      <c r="L7" s="42"/>
      <c r="M7" s="42"/>
      <c r="N7" s="42"/>
      <c r="O7" s="42"/>
      <c r="P7" s="42"/>
      <c r="Q7" s="42"/>
      <c r="R7" s="40"/>
      <c r="S7" s="40"/>
      <c r="T7" s="40"/>
      <c r="U7" s="40"/>
      <c r="V7" s="42"/>
      <c r="W7" s="42"/>
      <c r="X7" s="40"/>
    </row>
    <row r="8" spans="1:24" s="39" customFormat="1" ht="12">
      <c r="A8" s="159" t="s">
        <v>580</v>
      </c>
      <c r="B8" s="159"/>
      <c r="C8" s="159"/>
      <c r="D8" s="159"/>
      <c r="E8" s="159"/>
      <c r="F8" s="159"/>
      <c r="G8" s="159"/>
      <c r="H8" s="159"/>
      <c r="I8" s="159"/>
      <c r="J8" s="159"/>
      <c r="K8" s="159"/>
      <c r="L8" s="159"/>
      <c r="M8" s="159"/>
      <c r="N8" s="159"/>
      <c r="O8" s="159"/>
      <c r="P8" s="159"/>
      <c r="Q8" s="159"/>
      <c r="R8" s="159"/>
      <c r="S8" s="159"/>
      <c r="T8" s="159"/>
      <c r="U8" s="159"/>
      <c r="V8" s="159"/>
      <c r="W8" s="159"/>
      <c r="X8" s="159"/>
    </row>
    <row r="9" spans="1:24" ht="12.75">
      <c r="A9" s="4"/>
      <c r="B9" s="4"/>
      <c r="C9" s="4"/>
      <c r="D9" s="4"/>
      <c r="E9" s="4"/>
      <c r="F9" s="4"/>
      <c r="G9" s="4"/>
      <c r="H9" s="4"/>
      <c r="I9" s="4"/>
      <c r="J9" s="4"/>
      <c r="K9" s="22"/>
      <c r="L9" s="22"/>
      <c r="M9" s="22"/>
      <c r="N9" s="4"/>
      <c r="O9" s="4"/>
      <c r="P9" s="4"/>
      <c r="Q9" s="4"/>
      <c r="R9" s="4"/>
      <c r="S9" s="4"/>
      <c r="T9" s="4"/>
      <c r="U9" s="4"/>
      <c r="V9" s="4"/>
      <c r="W9" s="4"/>
      <c r="X9" s="4"/>
    </row>
    <row r="10" spans="1:24" s="79" customFormat="1" ht="48" customHeight="1">
      <c r="A10" s="189" t="s">
        <v>5</v>
      </c>
      <c r="B10" s="189" t="s">
        <v>42</v>
      </c>
      <c r="C10" s="189" t="s">
        <v>136</v>
      </c>
      <c r="D10" s="189" t="s">
        <v>237</v>
      </c>
      <c r="E10" s="189" t="s">
        <v>238</v>
      </c>
      <c r="F10" s="189" t="s">
        <v>239</v>
      </c>
      <c r="G10" s="189" t="s">
        <v>240</v>
      </c>
      <c r="H10" s="209" t="s">
        <v>241</v>
      </c>
      <c r="I10" s="210"/>
      <c r="J10" s="210"/>
      <c r="K10" s="211"/>
      <c r="L10" s="209" t="s">
        <v>242</v>
      </c>
      <c r="M10" s="210"/>
      <c r="N10" s="189" t="s">
        <v>243</v>
      </c>
      <c r="O10" s="189" t="s">
        <v>244</v>
      </c>
      <c r="P10" s="189" t="s">
        <v>245</v>
      </c>
      <c r="Q10" s="189" t="s">
        <v>246</v>
      </c>
      <c r="R10" s="224" t="s">
        <v>247</v>
      </c>
      <c r="S10" s="224"/>
      <c r="T10" s="224"/>
      <c r="U10" s="224"/>
      <c r="V10" s="184" t="s">
        <v>248</v>
      </c>
      <c r="W10" s="205" t="s">
        <v>249</v>
      </c>
      <c r="X10" s="212"/>
    </row>
    <row r="11" spans="1:24" s="79" customFormat="1" ht="62.25" customHeight="1">
      <c r="A11" s="189"/>
      <c r="B11" s="189"/>
      <c r="C11" s="189"/>
      <c r="D11" s="189"/>
      <c r="E11" s="189"/>
      <c r="F11" s="189"/>
      <c r="G11" s="189"/>
      <c r="H11" s="189" t="s">
        <v>250</v>
      </c>
      <c r="I11" s="189" t="s">
        <v>251</v>
      </c>
      <c r="J11" s="189" t="s">
        <v>252</v>
      </c>
      <c r="K11" s="189" t="s">
        <v>253</v>
      </c>
      <c r="L11" s="185" t="s">
        <v>254</v>
      </c>
      <c r="M11" s="186" t="s">
        <v>255</v>
      </c>
      <c r="N11" s="189"/>
      <c r="O11" s="189"/>
      <c r="P11" s="189"/>
      <c r="Q11" s="189"/>
      <c r="R11" s="209" t="s">
        <v>228</v>
      </c>
      <c r="S11" s="211"/>
      <c r="T11" s="209" t="s">
        <v>229</v>
      </c>
      <c r="U11" s="211"/>
      <c r="V11" s="185"/>
      <c r="W11" s="207"/>
      <c r="X11" s="228"/>
    </row>
    <row r="12" spans="1:24" s="79" customFormat="1" ht="121.5" customHeight="1">
      <c r="A12" s="189"/>
      <c r="B12" s="189"/>
      <c r="C12" s="189"/>
      <c r="D12" s="189"/>
      <c r="E12" s="189"/>
      <c r="F12" s="189"/>
      <c r="G12" s="189"/>
      <c r="H12" s="189"/>
      <c r="I12" s="189"/>
      <c r="J12" s="189"/>
      <c r="K12" s="189"/>
      <c r="L12" s="186"/>
      <c r="M12" s="189"/>
      <c r="N12" s="189"/>
      <c r="O12" s="189"/>
      <c r="P12" s="189"/>
      <c r="Q12" s="189"/>
      <c r="R12" s="82" t="s">
        <v>196</v>
      </c>
      <c r="S12" s="82" t="s">
        <v>197</v>
      </c>
      <c r="T12" s="82" t="s">
        <v>196</v>
      </c>
      <c r="U12" s="82" t="s">
        <v>197</v>
      </c>
      <c r="V12" s="186"/>
      <c r="W12" s="133" t="s">
        <v>256</v>
      </c>
      <c r="X12" s="134" t="s">
        <v>257</v>
      </c>
    </row>
    <row r="13" spans="1:24" s="37" customFormat="1" ht="11.25">
      <c r="A13" s="30">
        <v>1</v>
      </c>
      <c r="B13" s="31">
        <v>2</v>
      </c>
      <c r="C13" s="30">
        <v>3</v>
      </c>
      <c r="D13" s="30">
        <v>4</v>
      </c>
      <c r="E13" s="30">
        <v>5</v>
      </c>
      <c r="F13" s="30">
        <v>6</v>
      </c>
      <c r="G13" s="30">
        <v>7</v>
      </c>
      <c r="H13" s="32" t="s">
        <v>111</v>
      </c>
      <c r="I13" s="32" t="s">
        <v>73</v>
      </c>
      <c r="J13" s="32" t="s">
        <v>112</v>
      </c>
      <c r="K13" s="32" t="s">
        <v>113</v>
      </c>
      <c r="L13" s="32" t="s">
        <v>157</v>
      </c>
      <c r="M13" s="90" t="s">
        <v>158</v>
      </c>
      <c r="N13" s="30">
        <v>14</v>
      </c>
      <c r="O13" s="30">
        <v>15</v>
      </c>
      <c r="P13" s="31">
        <v>16</v>
      </c>
      <c r="Q13" s="30">
        <v>17</v>
      </c>
      <c r="R13" s="32" t="s">
        <v>198</v>
      </c>
      <c r="S13" s="32" t="s">
        <v>199</v>
      </c>
      <c r="T13" s="32" t="s">
        <v>233</v>
      </c>
      <c r="U13" s="32" t="s">
        <v>200</v>
      </c>
      <c r="V13" s="31">
        <v>22</v>
      </c>
      <c r="W13" s="32" t="s">
        <v>234</v>
      </c>
      <c r="X13" s="32" t="s">
        <v>202</v>
      </c>
    </row>
    <row r="14" spans="1:24" ht="12.75">
      <c r="A14" s="66">
        <v>0</v>
      </c>
      <c r="B14" s="67" t="s">
        <v>296</v>
      </c>
      <c r="C14" s="66" t="s">
        <v>364</v>
      </c>
      <c r="D14" s="66" t="s">
        <v>365</v>
      </c>
      <c r="E14" s="66" t="s">
        <v>365</v>
      </c>
      <c r="F14" s="66" t="s">
        <v>365</v>
      </c>
      <c r="G14" s="66" t="s">
        <v>365</v>
      </c>
      <c r="H14" s="66" t="s">
        <v>365</v>
      </c>
      <c r="I14" s="66" t="s">
        <v>365</v>
      </c>
      <c r="J14" s="66" t="s">
        <v>365</v>
      </c>
      <c r="K14" s="66" t="s">
        <v>365</v>
      </c>
      <c r="L14" s="66" t="s">
        <v>365</v>
      </c>
      <c r="M14" s="66" t="s">
        <v>365</v>
      </c>
      <c r="N14" s="66" t="s">
        <v>365</v>
      </c>
      <c r="O14" s="66" t="s">
        <v>365</v>
      </c>
      <c r="P14" s="66" t="s">
        <v>365</v>
      </c>
      <c r="Q14" s="66" t="s">
        <v>365</v>
      </c>
      <c r="R14" s="68">
        <f>SUM(R15:R22)</f>
        <v>0</v>
      </c>
      <c r="S14" s="68">
        <f>SUM(S15:S22)</f>
        <v>0</v>
      </c>
      <c r="T14" s="68">
        <f>SUM(T15:T22)</f>
        <v>0</v>
      </c>
      <c r="U14" s="68">
        <f>SUM(U15:U22)</f>
        <v>0</v>
      </c>
      <c r="V14" s="66" t="s">
        <v>365</v>
      </c>
      <c r="W14" s="66" t="s">
        <v>365</v>
      </c>
      <c r="X14" s="66" t="s">
        <v>365</v>
      </c>
    </row>
    <row r="15" spans="1:24" ht="12.75">
      <c r="A15" s="55" t="s">
        <v>297</v>
      </c>
      <c r="B15" s="56" t="s">
        <v>298</v>
      </c>
      <c r="C15" s="55" t="s">
        <v>364</v>
      </c>
      <c r="D15" s="55" t="s">
        <v>365</v>
      </c>
      <c r="E15" s="55" t="s">
        <v>365</v>
      </c>
      <c r="F15" s="55" t="s">
        <v>365</v>
      </c>
      <c r="G15" s="55" t="s">
        <v>365</v>
      </c>
      <c r="H15" s="55" t="s">
        <v>365</v>
      </c>
      <c r="I15" s="55" t="s">
        <v>365</v>
      </c>
      <c r="J15" s="55" t="s">
        <v>365</v>
      </c>
      <c r="K15" s="55" t="s">
        <v>365</v>
      </c>
      <c r="L15" s="55" t="s">
        <v>365</v>
      </c>
      <c r="M15" s="55" t="s">
        <v>365</v>
      </c>
      <c r="N15" s="55" t="s">
        <v>365</v>
      </c>
      <c r="O15" s="55" t="s">
        <v>365</v>
      </c>
      <c r="P15" s="55" t="s">
        <v>365</v>
      </c>
      <c r="Q15" s="55" t="s">
        <v>365</v>
      </c>
      <c r="R15" s="61">
        <f aca="true" t="shared" si="0" ref="R15:U21">SUMIF($A16:$A319,$A15,R16:R81)</f>
        <v>0</v>
      </c>
      <c r="S15" s="61">
        <f t="shared" si="0"/>
        <v>0</v>
      </c>
      <c r="T15" s="61">
        <f t="shared" si="0"/>
        <v>0</v>
      </c>
      <c r="U15" s="61">
        <f t="shared" si="0"/>
        <v>0</v>
      </c>
      <c r="V15" s="55" t="s">
        <v>365</v>
      </c>
      <c r="W15" s="55" t="s">
        <v>365</v>
      </c>
      <c r="X15" s="55" t="s">
        <v>365</v>
      </c>
    </row>
    <row r="16" spans="1:24" ht="12.75">
      <c r="A16" s="55" t="s">
        <v>299</v>
      </c>
      <c r="B16" s="56" t="s">
        <v>300</v>
      </c>
      <c r="C16" s="55" t="s">
        <v>364</v>
      </c>
      <c r="D16" s="55" t="s">
        <v>365</v>
      </c>
      <c r="E16" s="55" t="s">
        <v>365</v>
      </c>
      <c r="F16" s="55" t="s">
        <v>365</v>
      </c>
      <c r="G16" s="55" t="s">
        <v>365</v>
      </c>
      <c r="H16" s="55" t="s">
        <v>365</v>
      </c>
      <c r="I16" s="55" t="s">
        <v>365</v>
      </c>
      <c r="J16" s="55" t="s">
        <v>365</v>
      </c>
      <c r="K16" s="55" t="s">
        <v>365</v>
      </c>
      <c r="L16" s="55" t="s">
        <v>365</v>
      </c>
      <c r="M16" s="55" t="s">
        <v>365</v>
      </c>
      <c r="N16" s="55" t="s">
        <v>365</v>
      </c>
      <c r="O16" s="55" t="s">
        <v>365</v>
      </c>
      <c r="P16" s="55" t="s">
        <v>365</v>
      </c>
      <c r="Q16" s="55" t="s">
        <v>365</v>
      </c>
      <c r="R16" s="61">
        <f t="shared" si="0"/>
        <v>0</v>
      </c>
      <c r="S16" s="61">
        <f t="shared" si="0"/>
        <v>0</v>
      </c>
      <c r="T16" s="61">
        <f t="shared" si="0"/>
        <v>0</v>
      </c>
      <c r="U16" s="61">
        <f t="shared" si="0"/>
        <v>0</v>
      </c>
      <c r="V16" s="55" t="s">
        <v>365</v>
      </c>
      <c r="W16" s="55" t="s">
        <v>365</v>
      </c>
      <c r="X16" s="55" t="s">
        <v>365</v>
      </c>
    </row>
    <row r="17" spans="1:24" ht="12.75">
      <c r="A17" s="55" t="s">
        <v>301</v>
      </c>
      <c r="B17" s="56" t="s">
        <v>302</v>
      </c>
      <c r="C17" s="55" t="s">
        <v>364</v>
      </c>
      <c r="D17" s="55" t="s">
        <v>365</v>
      </c>
      <c r="E17" s="55" t="s">
        <v>365</v>
      </c>
      <c r="F17" s="55" t="s">
        <v>365</v>
      </c>
      <c r="G17" s="55" t="s">
        <v>365</v>
      </c>
      <c r="H17" s="55" t="s">
        <v>365</v>
      </c>
      <c r="I17" s="55" t="s">
        <v>365</v>
      </c>
      <c r="J17" s="55" t="s">
        <v>365</v>
      </c>
      <c r="K17" s="55" t="s">
        <v>365</v>
      </c>
      <c r="L17" s="55" t="s">
        <v>365</v>
      </c>
      <c r="M17" s="55" t="s">
        <v>365</v>
      </c>
      <c r="N17" s="55" t="s">
        <v>365</v>
      </c>
      <c r="O17" s="55" t="s">
        <v>365</v>
      </c>
      <c r="P17" s="55" t="s">
        <v>365</v>
      </c>
      <c r="Q17" s="55" t="s">
        <v>365</v>
      </c>
      <c r="R17" s="61">
        <f t="shared" si="0"/>
        <v>0</v>
      </c>
      <c r="S17" s="61">
        <f t="shared" si="0"/>
        <v>0</v>
      </c>
      <c r="T17" s="61">
        <f t="shared" si="0"/>
        <v>0</v>
      </c>
      <c r="U17" s="61">
        <f t="shared" si="0"/>
        <v>0</v>
      </c>
      <c r="V17" s="55" t="s">
        <v>365</v>
      </c>
      <c r="W17" s="55" t="s">
        <v>365</v>
      </c>
      <c r="X17" s="55" t="s">
        <v>365</v>
      </c>
    </row>
    <row r="18" spans="1:24" ht="21">
      <c r="A18" s="55" t="s">
        <v>303</v>
      </c>
      <c r="B18" s="56" t="s">
        <v>304</v>
      </c>
      <c r="C18" s="55" t="s">
        <v>364</v>
      </c>
      <c r="D18" s="55" t="s">
        <v>365</v>
      </c>
      <c r="E18" s="55" t="s">
        <v>365</v>
      </c>
      <c r="F18" s="55" t="s">
        <v>365</v>
      </c>
      <c r="G18" s="55" t="s">
        <v>365</v>
      </c>
      <c r="H18" s="55" t="s">
        <v>365</v>
      </c>
      <c r="I18" s="55" t="s">
        <v>365</v>
      </c>
      <c r="J18" s="55" t="s">
        <v>365</v>
      </c>
      <c r="K18" s="55" t="s">
        <v>365</v>
      </c>
      <c r="L18" s="55" t="s">
        <v>365</v>
      </c>
      <c r="M18" s="55" t="s">
        <v>365</v>
      </c>
      <c r="N18" s="55" t="s">
        <v>365</v>
      </c>
      <c r="O18" s="55" t="s">
        <v>365</v>
      </c>
      <c r="P18" s="55" t="s">
        <v>365</v>
      </c>
      <c r="Q18" s="55" t="s">
        <v>365</v>
      </c>
      <c r="R18" s="61">
        <f t="shared" si="0"/>
        <v>0</v>
      </c>
      <c r="S18" s="61">
        <f t="shared" si="0"/>
        <v>0</v>
      </c>
      <c r="T18" s="61">
        <f t="shared" si="0"/>
        <v>0</v>
      </c>
      <c r="U18" s="61">
        <f t="shared" si="0"/>
        <v>0</v>
      </c>
      <c r="V18" s="55" t="s">
        <v>365</v>
      </c>
      <c r="W18" s="55" t="s">
        <v>365</v>
      </c>
      <c r="X18" s="55" t="s">
        <v>365</v>
      </c>
    </row>
    <row r="19" spans="1:24" ht="12.75">
      <c r="A19" s="55" t="s">
        <v>305</v>
      </c>
      <c r="B19" s="56" t="s">
        <v>306</v>
      </c>
      <c r="C19" s="55" t="s">
        <v>364</v>
      </c>
      <c r="D19" s="55" t="s">
        <v>365</v>
      </c>
      <c r="E19" s="55" t="s">
        <v>365</v>
      </c>
      <c r="F19" s="55" t="s">
        <v>365</v>
      </c>
      <c r="G19" s="55" t="s">
        <v>365</v>
      </c>
      <c r="H19" s="55" t="s">
        <v>365</v>
      </c>
      <c r="I19" s="55" t="s">
        <v>365</v>
      </c>
      <c r="J19" s="55" t="s">
        <v>365</v>
      </c>
      <c r="K19" s="55" t="s">
        <v>365</v>
      </c>
      <c r="L19" s="55" t="s">
        <v>365</v>
      </c>
      <c r="M19" s="55" t="s">
        <v>365</v>
      </c>
      <c r="N19" s="55" t="s">
        <v>365</v>
      </c>
      <c r="O19" s="55" t="s">
        <v>365</v>
      </c>
      <c r="P19" s="55" t="s">
        <v>365</v>
      </c>
      <c r="Q19" s="55" t="s">
        <v>365</v>
      </c>
      <c r="R19" s="61">
        <f t="shared" si="0"/>
        <v>0</v>
      </c>
      <c r="S19" s="61">
        <f t="shared" si="0"/>
        <v>0</v>
      </c>
      <c r="T19" s="61">
        <f t="shared" si="0"/>
        <v>0</v>
      </c>
      <c r="U19" s="61">
        <f t="shared" si="0"/>
        <v>0</v>
      </c>
      <c r="V19" s="55" t="s">
        <v>365</v>
      </c>
      <c r="W19" s="55" t="s">
        <v>365</v>
      </c>
      <c r="X19" s="55" t="s">
        <v>365</v>
      </c>
    </row>
    <row r="20" spans="1:24" ht="21">
      <c r="A20" s="55" t="s">
        <v>307</v>
      </c>
      <c r="B20" s="56" t="s">
        <v>308</v>
      </c>
      <c r="C20" s="55" t="s">
        <v>364</v>
      </c>
      <c r="D20" s="55" t="s">
        <v>365</v>
      </c>
      <c r="E20" s="55" t="s">
        <v>365</v>
      </c>
      <c r="F20" s="55" t="s">
        <v>365</v>
      </c>
      <c r="G20" s="55" t="s">
        <v>365</v>
      </c>
      <c r="H20" s="55" t="s">
        <v>365</v>
      </c>
      <c r="I20" s="55" t="s">
        <v>365</v>
      </c>
      <c r="J20" s="55" t="s">
        <v>365</v>
      </c>
      <c r="K20" s="55" t="s">
        <v>365</v>
      </c>
      <c r="L20" s="55" t="s">
        <v>365</v>
      </c>
      <c r="M20" s="55" t="s">
        <v>365</v>
      </c>
      <c r="N20" s="55" t="s">
        <v>365</v>
      </c>
      <c r="O20" s="55" t="s">
        <v>365</v>
      </c>
      <c r="P20" s="55" t="s">
        <v>365</v>
      </c>
      <c r="Q20" s="55" t="s">
        <v>365</v>
      </c>
      <c r="R20" s="61">
        <f t="shared" si="0"/>
        <v>0</v>
      </c>
      <c r="S20" s="61">
        <f t="shared" si="0"/>
        <v>0</v>
      </c>
      <c r="T20" s="61">
        <f t="shared" si="0"/>
        <v>0</v>
      </c>
      <c r="U20" s="61">
        <f t="shared" si="0"/>
        <v>0</v>
      </c>
      <c r="V20" s="55" t="s">
        <v>365</v>
      </c>
      <c r="W20" s="55" t="s">
        <v>365</v>
      </c>
      <c r="X20" s="55" t="s">
        <v>365</v>
      </c>
    </row>
    <row r="21" spans="1:24" ht="12.75">
      <c r="A21" s="55" t="s">
        <v>309</v>
      </c>
      <c r="B21" s="56" t="s">
        <v>310</v>
      </c>
      <c r="C21" s="55" t="s">
        <v>364</v>
      </c>
      <c r="D21" s="55" t="s">
        <v>365</v>
      </c>
      <c r="E21" s="55" t="s">
        <v>365</v>
      </c>
      <c r="F21" s="55" t="s">
        <v>365</v>
      </c>
      <c r="G21" s="55" t="s">
        <v>365</v>
      </c>
      <c r="H21" s="55" t="s">
        <v>365</v>
      </c>
      <c r="I21" s="55" t="s">
        <v>365</v>
      </c>
      <c r="J21" s="55" t="s">
        <v>365</v>
      </c>
      <c r="K21" s="55" t="s">
        <v>365</v>
      </c>
      <c r="L21" s="55" t="s">
        <v>365</v>
      </c>
      <c r="M21" s="55" t="s">
        <v>365</v>
      </c>
      <c r="N21" s="55" t="s">
        <v>365</v>
      </c>
      <c r="O21" s="55" t="s">
        <v>365</v>
      </c>
      <c r="P21" s="55" t="s">
        <v>365</v>
      </c>
      <c r="Q21" s="55" t="s">
        <v>365</v>
      </c>
      <c r="R21" s="61">
        <f t="shared" si="0"/>
        <v>0</v>
      </c>
      <c r="S21" s="61">
        <f t="shared" si="0"/>
        <v>0</v>
      </c>
      <c r="T21" s="61">
        <f t="shared" si="0"/>
        <v>0</v>
      </c>
      <c r="U21" s="61">
        <f t="shared" si="0"/>
        <v>0</v>
      </c>
      <c r="V21" s="55" t="s">
        <v>365</v>
      </c>
      <c r="W21" s="55" t="s">
        <v>365</v>
      </c>
      <c r="X21" s="55" t="s">
        <v>365</v>
      </c>
    </row>
    <row r="22" spans="1:24" ht="12.75">
      <c r="A22" s="57" t="s">
        <v>311</v>
      </c>
      <c r="B22" s="57" t="s">
        <v>312</v>
      </c>
      <c r="C22" s="55" t="s">
        <v>364</v>
      </c>
      <c r="D22" s="55" t="s">
        <v>365</v>
      </c>
      <c r="E22" s="55" t="s">
        <v>365</v>
      </c>
      <c r="F22" s="55" t="s">
        <v>365</v>
      </c>
      <c r="G22" s="55" t="s">
        <v>365</v>
      </c>
      <c r="H22" s="55" t="s">
        <v>365</v>
      </c>
      <c r="I22" s="55" t="s">
        <v>365</v>
      </c>
      <c r="J22" s="55" t="s">
        <v>365</v>
      </c>
      <c r="K22" s="55" t="s">
        <v>365</v>
      </c>
      <c r="L22" s="55" t="s">
        <v>365</v>
      </c>
      <c r="M22" s="55" t="s">
        <v>365</v>
      </c>
      <c r="N22" s="55" t="s">
        <v>365</v>
      </c>
      <c r="O22" s="55" t="s">
        <v>365</v>
      </c>
      <c r="P22" s="55" t="s">
        <v>365</v>
      </c>
      <c r="Q22" s="55" t="s">
        <v>365</v>
      </c>
      <c r="R22" s="63">
        <f>R28+R37+R56+R57+R62+R63</f>
        <v>0</v>
      </c>
      <c r="S22" s="63">
        <f>S28+S37+S56+S57+S62+S63</f>
        <v>0</v>
      </c>
      <c r="T22" s="63">
        <f>T28+T37+T56+T57+T62+T63</f>
        <v>0</v>
      </c>
      <c r="U22" s="63">
        <f>U28+U37+U56+U57+U62+U63</f>
        <v>0</v>
      </c>
      <c r="V22" s="55" t="s">
        <v>365</v>
      </c>
      <c r="W22" s="55" t="s">
        <v>365</v>
      </c>
      <c r="X22" s="55" t="s">
        <v>365</v>
      </c>
    </row>
    <row r="23" spans="1:24" ht="12.75">
      <c r="A23" s="54" t="s">
        <v>313</v>
      </c>
      <c r="B23" s="54" t="s">
        <v>314</v>
      </c>
      <c r="C23" s="54" t="s">
        <v>364</v>
      </c>
      <c r="D23" s="54" t="s">
        <v>365</v>
      </c>
      <c r="E23" s="54" t="s">
        <v>365</v>
      </c>
      <c r="F23" s="54" t="s">
        <v>365</v>
      </c>
      <c r="G23" s="54" t="s">
        <v>365</v>
      </c>
      <c r="H23" s="54" t="s">
        <v>365</v>
      </c>
      <c r="I23" s="54" t="s">
        <v>365</v>
      </c>
      <c r="J23" s="54" t="s">
        <v>365</v>
      </c>
      <c r="K23" s="54" t="s">
        <v>365</v>
      </c>
      <c r="L23" s="54" t="s">
        <v>365</v>
      </c>
      <c r="M23" s="54" t="s">
        <v>365</v>
      </c>
      <c r="N23" s="54" t="s">
        <v>365</v>
      </c>
      <c r="O23" s="54" t="s">
        <v>365</v>
      </c>
      <c r="P23" s="54" t="s">
        <v>365</v>
      </c>
      <c r="Q23" s="54" t="s">
        <v>365</v>
      </c>
      <c r="R23" s="58">
        <f>R24+R25+R26+R27</f>
        <v>0</v>
      </c>
      <c r="S23" s="58">
        <f>S24+S25+S26+S27</f>
        <v>0</v>
      </c>
      <c r="T23" s="58">
        <f>T24+T25+T26+T27</f>
        <v>0</v>
      </c>
      <c r="U23" s="58">
        <f>U24+U25+U26+U27</f>
        <v>0</v>
      </c>
      <c r="V23" s="54" t="s">
        <v>365</v>
      </c>
      <c r="W23" s="54" t="s">
        <v>365</v>
      </c>
      <c r="X23" s="54" t="s">
        <v>365</v>
      </c>
    </row>
    <row r="24" spans="1:24" ht="42">
      <c r="A24" s="54" t="s">
        <v>315</v>
      </c>
      <c r="B24" s="54" t="s">
        <v>316</v>
      </c>
      <c r="C24" s="54" t="s">
        <v>364</v>
      </c>
      <c r="D24" s="54" t="s">
        <v>365</v>
      </c>
      <c r="E24" s="54" t="s">
        <v>365</v>
      </c>
      <c r="F24" s="54" t="s">
        <v>365</v>
      </c>
      <c r="G24" s="54" t="s">
        <v>365</v>
      </c>
      <c r="H24" s="54" t="s">
        <v>365</v>
      </c>
      <c r="I24" s="54" t="s">
        <v>365</v>
      </c>
      <c r="J24" s="54" t="s">
        <v>365</v>
      </c>
      <c r="K24" s="54" t="s">
        <v>365</v>
      </c>
      <c r="L24" s="54" t="s">
        <v>365</v>
      </c>
      <c r="M24" s="54" t="s">
        <v>365</v>
      </c>
      <c r="N24" s="54" t="s">
        <v>365</v>
      </c>
      <c r="O24" s="54" t="s">
        <v>365</v>
      </c>
      <c r="P24" s="54" t="s">
        <v>365</v>
      </c>
      <c r="Q24" s="54" t="s">
        <v>365</v>
      </c>
      <c r="R24" s="64">
        <v>0</v>
      </c>
      <c r="S24" s="64">
        <v>0</v>
      </c>
      <c r="T24" s="64">
        <v>0</v>
      </c>
      <c r="U24" s="64">
        <v>0</v>
      </c>
      <c r="V24" s="54" t="s">
        <v>365</v>
      </c>
      <c r="W24" s="54" t="s">
        <v>365</v>
      </c>
      <c r="X24" s="54" t="s">
        <v>365</v>
      </c>
    </row>
    <row r="25" spans="1:24" ht="21">
      <c r="A25" s="54" t="s">
        <v>317</v>
      </c>
      <c r="B25" s="54" t="s">
        <v>318</v>
      </c>
      <c r="C25" s="54" t="s">
        <v>364</v>
      </c>
      <c r="D25" s="54" t="s">
        <v>365</v>
      </c>
      <c r="E25" s="54" t="s">
        <v>365</v>
      </c>
      <c r="F25" s="54" t="s">
        <v>365</v>
      </c>
      <c r="G25" s="54" t="s">
        <v>365</v>
      </c>
      <c r="H25" s="54" t="s">
        <v>365</v>
      </c>
      <c r="I25" s="54" t="s">
        <v>365</v>
      </c>
      <c r="J25" s="54" t="s">
        <v>365</v>
      </c>
      <c r="K25" s="54" t="s">
        <v>365</v>
      </c>
      <c r="L25" s="54" t="s">
        <v>365</v>
      </c>
      <c r="M25" s="54" t="s">
        <v>365</v>
      </c>
      <c r="N25" s="54" t="s">
        <v>365</v>
      </c>
      <c r="O25" s="54" t="s">
        <v>365</v>
      </c>
      <c r="P25" s="54" t="s">
        <v>365</v>
      </c>
      <c r="Q25" s="54" t="s">
        <v>365</v>
      </c>
      <c r="R25" s="64">
        <v>0</v>
      </c>
      <c r="S25" s="64">
        <v>0</v>
      </c>
      <c r="T25" s="64">
        <v>0</v>
      </c>
      <c r="U25" s="64">
        <v>0</v>
      </c>
      <c r="V25" s="54" t="s">
        <v>365</v>
      </c>
      <c r="W25" s="54" t="s">
        <v>365</v>
      </c>
      <c r="X25" s="54" t="s">
        <v>365</v>
      </c>
    </row>
    <row r="26" spans="1:24" ht="21">
      <c r="A26" s="54" t="s">
        <v>319</v>
      </c>
      <c r="B26" s="54" t="s">
        <v>320</v>
      </c>
      <c r="C26" s="54" t="s">
        <v>364</v>
      </c>
      <c r="D26" s="54" t="s">
        <v>365</v>
      </c>
      <c r="E26" s="54" t="s">
        <v>365</v>
      </c>
      <c r="F26" s="54" t="s">
        <v>365</v>
      </c>
      <c r="G26" s="54" t="s">
        <v>365</v>
      </c>
      <c r="H26" s="54" t="s">
        <v>365</v>
      </c>
      <c r="I26" s="54" t="s">
        <v>365</v>
      </c>
      <c r="J26" s="54" t="s">
        <v>365</v>
      </c>
      <c r="K26" s="54" t="s">
        <v>365</v>
      </c>
      <c r="L26" s="54" t="s">
        <v>365</v>
      </c>
      <c r="M26" s="54" t="s">
        <v>365</v>
      </c>
      <c r="N26" s="54" t="s">
        <v>365</v>
      </c>
      <c r="O26" s="54" t="s">
        <v>365</v>
      </c>
      <c r="P26" s="54" t="s">
        <v>365</v>
      </c>
      <c r="Q26" s="54" t="s">
        <v>365</v>
      </c>
      <c r="R26" s="64">
        <v>0</v>
      </c>
      <c r="S26" s="64">
        <v>0</v>
      </c>
      <c r="T26" s="64">
        <v>0</v>
      </c>
      <c r="U26" s="64">
        <v>0</v>
      </c>
      <c r="V26" s="54" t="s">
        <v>365</v>
      </c>
      <c r="W26" s="54" t="s">
        <v>365</v>
      </c>
      <c r="X26" s="54" t="s">
        <v>365</v>
      </c>
    </row>
    <row r="27" spans="1:24" ht="21">
      <c r="A27" s="54" t="s">
        <v>321</v>
      </c>
      <c r="B27" s="54" t="s">
        <v>322</v>
      </c>
      <c r="C27" s="54" t="s">
        <v>364</v>
      </c>
      <c r="D27" s="54" t="s">
        <v>365</v>
      </c>
      <c r="E27" s="54" t="s">
        <v>365</v>
      </c>
      <c r="F27" s="54" t="s">
        <v>365</v>
      </c>
      <c r="G27" s="54" t="s">
        <v>365</v>
      </c>
      <c r="H27" s="54" t="s">
        <v>365</v>
      </c>
      <c r="I27" s="54" t="s">
        <v>365</v>
      </c>
      <c r="J27" s="54" t="s">
        <v>365</v>
      </c>
      <c r="K27" s="54" t="s">
        <v>365</v>
      </c>
      <c r="L27" s="54" t="s">
        <v>365</v>
      </c>
      <c r="M27" s="54" t="s">
        <v>365</v>
      </c>
      <c r="N27" s="54" t="s">
        <v>365</v>
      </c>
      <c r="O27" s="54" t="s">
        <v>365</v>
      </c>
      <c r="P27" s="54" t="s">
        <v>365</v>
      </c>
      <c r="Q27" s="54" t="s">
        <v>365</v>
      </c>
      <c r="R27" s="64">
        <v>0</v>
      </c>
      <c r="S27" s="64">
        <v>0</v>
      </c>
      <c r="T27" s="64">
        <v>0</v>
      </c>
      <c r="U27" s="64">
        <v>0</v>
      </c>
      <c r="V27" s="54" t="s">
        <v>365</v>
      </c>
      <c r="W27" s="54" t="s">
        <v>365</v>
      </c>
      <c r="X27" s="54" t="s">
        <v>365</v>
      </c>
    </row>
    <row r="28" spans="1:24" ht="31.5">
      <c r="A28" s="54" t="s">
        <v>323</v>
      </c>
      <c r="B28" s="54" t="s">
        <v>324</v>
      </c>
      <c r="C28" s="54" t="s">
        <v>364</v>
      </c>
      <c r="D28" s="54" t="s">
        <v>365</v>
      </c>
      <c r="E28" s="54" t="s">
        <v>365</v>
      </c>
      <c r="F28" s="54" t="s">
        <v>365</v>
      </c>
      <c r="G28" s="54" t="s">
        <v>365</v>
      </c>
      <c r="H28" s="54" t="s">
        <v>365</v>
      </c>
      <c r="I28" s="54" t="s">
        <v>365</v>
      </c>
      <c r="J28" s="54" t="s">
        <v>365</v>
      </c>
      <c r="K28" s="54" t="s">
        <v>365</v>
      </c>
      <c r="L28" s="54" t="s">
        <v>365</v>
      </c>
      <c r="M28" s="54" t="s">
        <v>365</v>
      </c>
      <c r="N28" s="54" t="s">
        <v>365</v>
      </c>
      <c r="O28" s="54" t="s">
        <v>365</v>
      </c>
      <c r="P28" s="54" t="s">
        <v>365</v>
      </c>
      <c r="Q28" s="54" t="s">
        <v>365</v>
      </c>
      <c r="R28" s="64">
        <f>R29+R30+R31+R32</f>
        <v>0</v>
      </c>
      <c r="S28" s="64">
        <f>S29+S30+S31+S32</f>
        <v>0</v>
      </c>
      <c r="T28" s="64">
        <f>T29+T30+T31+T32</f>
        <v>0</v>
      </c>
      <c r="U28" s="64">
        <f>U29+U30+U31+U32</f>
        <v>0</v>
      </c>
      <c r="V28" s="54" t="s">
        <v>365</v>
      </c>
      <c r="W28" s="54" t="s">
        <v>365</v>
      </c>
      <c r="X28" s="54" t="s">
        <v>365</v>
      </c>
    </row>
    <row r="29" spans="1:24" ht="21">
      <c r="A29" s="54" t="s">
        <v>325</v>
      </c>
      <c r="B29" s="54" t="s">
        <v>326</v>
      </c>
      <c r="C29" s="54" t="s">
        <v>364</v>
      </c>
      <c r="D29" s="54" t="s">
        <v>365</v>
      </c>
      <c r="E29" s="54" t="s">
        <v>365</v>
      </c>
      <c r="F29" s="54" t="s">
        <v>365</v>
      </c>
      <c r="G29" s="54" t="s">
        <v>365</v>
      </c>
      <c r="H29" s="54" t="s">
        <v>365</v>
      </c>
      <c r="I29" s="54" t="s">
        <v>365</v>
      </c>
      <c r="J29" s="54" t="s">
        <v>365</v>
      </c>
      <c r="K29" s="54" t="s">
        <v>365</v>
      </c>
      <c r="L29" s="54" t="s">
        <v>365</v>
      </c>
      <c r="M29" s="54" t="s">
        <v>365</v>
      </c>
      <c r="N29" s="54" t="s">
        <v>365</v>
      </c>
      <c r="O29" s="54" t="s">
        <v>365</v>
      </c>
      <c r="P29" s="54" t="s">
        <v>365</v>
      </c>
      <c r="Q29" s="54" t="s">
        <v>365</v>
      </c>
      <c r="R29" s="64">
        <v>0</v>
      </c>
      <c r="S29" s="64">
        <v>0</v>
      </c>
      <c r="T29" s="64">
        <v>0</v>
      </c>
      <c r="U29" s="64">
        <v>0</v>
      </c>
      <c r="V29" s="54" t="s">
        <v>365</v>
      </c>
      <c r="W29" s="54" t="s">
        <v>365</v>
      </c>
      <c r="X29" s="54" t="s">
        <v>365</v>
      </c>
    </row>
    <row r="30" spans="1:24" ht="12.75">
      <c r="A30" s="54" t="s">
        <v>327</v>
      </c>
      <c r="B30" s="54" t="s">
        <v>328</v>
      </c>
      <c r="C30" s="54" t="s">
        <v>364</v>
      </c>
      <c r="D30" s="54" t="s">
        <v>365</v>
      </c>
      <c r="E30" s="54" t="s">
        <v>365</v>
      </c>
      <c r="F30" s="54" t="s">
        <v>365</v>
      </c>
      <c r="G30" s="54" t="s">
        <v>365</v>
      </c>
      <c r="H30" s="54" t="s">
        <v>365</v>
      </c>
      <c r="I30" s="54" t="s">
        <v>365</v>
      </c>
      <c r="J30" s="54" t="s">
        <v>365</v>
      </c>
      <c r="K30" s="54" t="s">
        <v>365</v>
      </c>
      <c r="L30" s="54" t="s">
        <v>365</v>
      </c>
      <c r="M30" s="54" t="s">
        <v>365</v>
      </c>
      <c r="N30" s="54" t="s">
        <v>365</v>
      </c>
      <c r="O30" s="54" t="s">
        <v>365</v>
      </c>
      <c r="P30" s="54" t="s">
        <v>365</v>
      </c>
      <c r="Q30" s="54" t="s">
        <v>365</v>
      </c>
      <c r="R30" s="58">
        <v>0</v>
      </c>
      <c r="S30" s="58">
        <v>0</v>
      </c>
      <c r="T30" s="58">
        <v>0</v>
      </c>
      <c r="U30" s="58">
        <v>0</v>
      </c>
      <c r="V30" s="54" t="s">
        <v>365</v>
      </c>
      <c r="W30" s="54" t="s">
        <v>365</v>
      </c>
      <c r="X30" s="54" t="s">
        <v>365</v>
      </c>
    </row>
    <row r="31" spans="1:24" s="138" customFormat="1" ht="58.5" customHeight="1">
      <c r="A31" s="113" t="s">
        <v>327</v>
      </c>
      <c r="B31" s="113" t="s">
        <v>484</v>
      </c>
      <c r="C31" s="113" t="s">
        <v>377</v>
      </c>
      <c r="D31" s="113" t="s">
        <v>365</v>
      </c>
      <c r="E31" s="113" t="s">
        <v>365</v>
      </c>
      <c r="F31" s="113" t="s">
        <v>365</v>
      </c>
      <c r="G31" s="113" t="s">
        <v>365</v>
      </c>
      <c r="H31" s="113" t="s">
        <v>365</v>
      </c>
      <c r="I31" s="113" t="s">
        <v>365</v>
      </c>
      <c r="J31" s="113" t="s">
        <v>365</v>
      </c>
      <c r="K31" s="113" t="s">
        <v>645</v>
      </c>
      <c r="L31" s="113" t="s">
        <v>423</v>
      </c>
      <c r="M31" s="113" t="s">
        <v>423</v>
      </c>
      <c r="N31" s="113" t="s">
        <v>398</v>
      </c>
      <c r="O31" s="113" t="s">
        <v>423</v>
      </c>
      <c r="P31" s="113" t="s">
        <v>365</v>
      </c>
      <c r="Q31" s="113" t="s">
        <v>365</v>
      </c>
      <c r="R31" s="115">
        <v>0</v>
      </c>
      <c r="S31" s="115">
        <v>0</v>
      </c>
      <c r="T31" s="115">
        <v>0</v>
      </c>
      <c r="U31" s="115">
        <v>0</v>
      </c>
      <c r="V31" s="116" t="s">
        <v>615</v>
      </c>
      <c r="W31" s="113" t="s">
        <v>423</v>
      </c>
      <c r="X31" s="113" t="s">
        <v>398</v>
      </c>
    </row>
    <row r="32" spans="1:24" s="138" customFormat="1" ht="54.75" customHeight="1">
      <c r="A32" s="113" t="s">
        <v>327</v>
      </c>
      <c r="B32" s="113" t="s">
        <v>486</v>
      </c>
      <c r="C32" s="113" t="s">
        <v>378</v>
      </c>
      <c r="D32" s="113" t="s">
        <v>365</v>
      </c>
      <c r="E32" s="113" t="s">
        <v>365</v>
      </c>
      <c r="F32" s="113" t="s">
        <v>365</v>
      </c>
      <c r="G32" s="113" t="s">
        <v>365</v>
      </c>
      <c r="H32" s="113" t="s">
        <v>365</v>
      </c>
      <c r="I32" s="113" t="s">
        <v>365</v>
      </c>
      <c r="J32" s="113" t="s">
        <v>365</v>
      </c>
      <c r="K32" s="113" t="s">
        <v>645</v>
      </c>
      <c r="L32" s="113" t="s">
        <v>423</v>
      </c>
      <c r="M32" s="113" t="s">
        <v>423</v>
      </c>
      <c r="N32" s="113" t="s">
        <v>398</v>
      </c>
      <c r="O32" s="113" t="s">
        <v>423</v>
      </c>
      <c r="P32" s="113" t="s">
        <v>365</v>
      </c>
      <c r="Q32" s="113" t="s">
        <v>365</v>
      </c>
      <c r="R32" s="115">
        <v>0</v>
      </c>
      <c r="S32" s="115">
        <v>0</v>
      </c>
      <c r="T32" s="115">
        <v>0</v>
      </c>
      <c r="U32" s="115">
        <v>0</v>
      </c>
      <c r="V32" s="116" t="s">
        <v>615</v>
      </c>
      <c r="W32" s="113" t="s">
        <v>423</v>
      </c>
      <c r="X32" s="113" t="s">
        <v>398</v>
      </c>
    </row>
    <row r="33" spans="1:24" ht="14.25" customHeight="1">
      <c r="A33" s="54" t="s">
        <v>329</v>
      </c>
      <c r="B33" s="54" t="s">
        <v>330</v>
      </c>
      <c r="C33" s="54" t="s">
        <v>364</v>
      </c>
      <c r="D33" s="54" t="s">
        <v>365</v>
      </c>
      <c r="E33" s="54" t="s">
        <v>365</v>
      </c>
      <c r="F33" s="54" t="s">
        <v>365</v>
      </c>
      <c r="G33" s="54" t="s">
        <v>365</v>
      </c>
      <c r="H33" s="54" t="s">
        <v>365</v>
      </c>
      <c r="I33" s="54" t="s">
        <v>365</v>
      </c>
      <c r="J33" s="54" t="s">
        <v>365</v>
      </c>
      <c r="K33" s="54" t="s">
        <v>365</v>
      </c>
      <c r="L33" s="54" t="s">
        <v>365</v>
      </c>
      <c r="M33" s="54" t="s">
        <v>365</v>
      </c>
      <c r="N33" s="54" t="s">
        <v>365</v>
      </c>
      <c r="O33" s="54" t="s">
        <v>365</v>
      </c>
      <c r="P33" s="54" t="s">
        <v>365</v>
      </c>
      <c r="Q33" s="54" t="s">
        <v>365</v>
      </c>
      <c r="R33" s="54" t="s">
        <v>365</v>
      </c>
      <c r="S33" s="54" t="s">
        <v>365</v>
      </c>
      <c r="T33" s="54" t="s">
        <v>365</v>
      </c>
      <c r="U33" s="54" t="s">
        <v>365</v>
      </c>
      <c r="V33" s="54" t="s">
        <v>365</v>
      </c>
      <c r="W33" s="54" t="s">
        <v>365</v>
      </c>
      <c r="X33" s="54" t="s">
        <v>365</v>
      </c>
    </row>
    <row r="34" spans="1:24" ht="13.5" customHeight="1">
      <c r="A34" s="54" t="s">
        <v>331</v>
      </c>
      <c r="B34" s="54" t="s">
        <v>332</v>
      </c>
      <c r="C34" s="54" t="s">
        <v>364</v>
      </c>
      <c r="D34" s="54" t="s">
        <v>365</v>
      </c>
      <c r="E34" s="54" t="s">
        <v>365</v>
      </c>
      <c r="F34" s="54" t="s">
        <v>365</v>
      </c>
      <c r="G34" s="54" t="s">
        <v>365</v>
      </c>
      <c r="H34" s="54" t="s">
        <v>365</v>
      </c>
      <c r="I34" s="54" t="s">
        <v>365</v>
      </c>
      <c r="J34" s="54" t="s">
        <v>365</v>
      </c>
      <c r="K34" s="54" t="s">
        <v>365</v>
      </c>
      <c r="L34" s="54" t="s">
        <v>365</v>
      </c>
      <c r="M34" s="54" t="s">
        <v>365</v>
      </c>
      <c r="N34" s="54" t="s">
        <v>365</v>
      </c>
      <c r="O34" s="54" t="s">
        <v>365</v>
      </c>
      <c r="P34" s="54" t="s">
        <v>365</v>
      </c>
      <c r="Q34" s="54" t="s">
        <v>365</v>
      </c>
      <c r="R34" s="54" t="s">
        <v>365</v>
      </c>
      <c r="S34" s="54" t="s">
        <v>365</v>
      </c>
      <c r="T34" s="54" t="s">
        <v>365</v>
      </c>
      <c r="U34" s="54" t="s">
        <v>365</v>
      </c>
      <c r="V34" s="54" t="s">
        <v>365</v>
      </c>
      <c r="W34" s="54" t="s">
        <v>365</v>
      </c>
      <c r="X34" s="54" t="s">
        <v>365</v>
      </c>
    </row>
    <row r="35" spans="1:24" ht="14.25" customHeight="1">
      <c r="A35" s="57"/>
      <c r="B35" s="57" t="s">
        <v>472</v>
      </c>
      <c r="C35" s="57"/>
      <c r="D35" s="57"/>
      <c r="E35" s="57"/>
      <c r="F35" s="57"/>
      <c r="G35" s="57"/>
      <c r="H35" s="57"/>
      <c r="I35" s="57"/>
      <c r="J35" s="57"/>
      <c r="K35" s="57"/>
      <c r="L35" s="57"/>
      <c r="M35" s="57"/>
      <c r="N35" s="57"/>
      <c r="O35" s="57"/>
      <c r="P35" s="57"/>
      <c r="Q35" s="57"/>
      <c r="R35" s="57"/>
      <c r="S35" s="57"/>
      <c r="T35" s="57"/>
      <c r="U35" s="57"/>
      <c r="V35" s="57"/>
      <c r="W35" s="57"/>
      <c r="X35" s="57"/>
    </row>
    <row r="36" spans="1:24" s="138" customFormat="1" ht="127.5" customHeight="1">
      <c r="A36" s="113" t="s">
        <v>331</v>
      </c>
      <c r="B36" s="118" t="s">
        <v>361</v>
      </c>
      <c r="C36" s="113" t="s">
        <v>379</v>
      </c>
      <c r="D36" s="113" t="s">
        <v>365</v>
      </c>
      <c r="E36" s="113" t="s">
        <v>365</v>
      </c>
      <c r="F36" s="113" t="s">
        <v>365</v>
      </c>
      <c r="G36" s="113" t="s">
        <v>365</v>
      </c>
      <c r="H36" s="113" t="s">
        <v>365</v>
      </c>
      <c r="I36" s="113" t="s">
        <v>365</v>
      </c>
      <c r="J36" s="113" t="s">
        <v>647</v>
      </c>
      <c r="K36" s="113" t="s">
        <v>365</v>
      </c>
      <c r="L36" s="113" t="s">
        <v>398</v>
      </c>
      <c r="M36" s="113" t="s">
        <v>423</v>
      </c>
      <c r="N36" s="113" t="s">
        <v>398</v>
      </c>
      <c r="O36" s="113" t="s">
        <v>423</v>
      </c>
      <c r="P36" s="113" t="s">
        <v>365</v>
      </c>
      <c r="Q36" s="113" t="s">
        <v>365</v>
      </c>
      <c r="R36" s="115">
        <v>0</v>
      </c>
      <c r="S36" s="115">
        <v>0</v>
      </c>
      <c r="T36" s="115">
        <v>0</v>
      </c>
      <c r="U36" s="115">
        <v>0</v>
      </c>
      <c r="V36" s="116" t="s">
        <v>412</v>
      </c>
      <c r="W36" s="113" t="s">
        <v>423</v>
      </c>
      <c r="X36" s="113" t="s">
        <v>398</v>
      </c>
    </row>
    <row r="37" spans="1:24" s="138" customFormat="1" ht="99.75" customHeight="1">
      <c r="A37" s="113" t="s">
        <v>331</v>
      </c>
      <c r="B37" s="118" t="s">
        <v>433</v>
      </c>
      <c r="C37" s="113" t="s">
        <v>434</v>
      </c>
      <c r="D37" s="113" t="s">
        <v>365</v>
      </c>
      <c r="E37" s="113" t="s">
        <v>365</v>
      </c>
      <c r="F37" s="113" t="s">
        <v>365</v>
      </c>
      <c r="G37" s="113" t="s">
        <v>365</v>
      </c>
      <c r="H37" s="113" t="s">
        <v>365</v>
      </c>
      <c r="I37" s="113" t="s">
        <v>365</v>
      </c>
      <c r="J37" s="113" t="s">
        <v>365</v>
      </c>
      <c r="K37" s="113" t="s">
        <v>646</v>
      </c>
      <c r="L37" s="113" t="s">
        <v>365</v>
      </c>
      <c r="M37" s="113" t="s">
        <v>365</v>
      </c>
      <c r="N37" s="113" t="s">
        <v>365</v>
      </c>
      <c r="O37" s="113" t="s">
        <v>365</v>
      </c>
      <c r="P37" s="113" t="s">
        <v>365</v>
      </c>
      <c r="Q37" s="113" t="s">
        <v>365</v>
      </c>
      <c r="R37" s="117">
        <f>R38+R50+R54+R55</f>
        <v>0</v>
      </c>
      <c r="S37" s="117">
        <f>S38+S50+S54+S55</f>
        <v>0</v>
      </c>
      <c r="T37" s="117">
        <f>T38+T50+T54+T55</f>
        <v>0</v>
      </c>
      <c r="U37" s="117">
        <f>U38+U50+U54+U55</f>
        <v>0</v>
      </c>
      <c r="V37" s="116" t="s">
        <v>412</v>
      </c>
      <c r="W37" s="113" t="s">
        <v>365</v>
      </c>
      <c r="X37" s="113" t="s">
        <v>365</v>
      </c>
    </row>
    <row r="38" spans="1:24" ht="12.75">
      <c r="A38" s="105"/>
      <c r="B38" s="106" t="s">
        <v>474</v>
      </c>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1:24" s="138" customFormat="1" ht="31.5">
      <c r="A39" s="113" t="s">
        <v>331</v>
      </c>
      <c r="B39" s="113" t="s">
        <v>481</v>
      </c>
      <c r="C39" s="113" t="s">
        <v>449</v>
      </c>
      <c r="D39" s="113" t="s">
        <v>648</v>
      </c>
      <c r="E39" s="113" t="s">
        <v>365</v>
      </c>
      <c r="F39" s="113" t="s">
        <v>365</v>
      </c>
      <c r="G39" s="113" t="s">
        <v>365</v>
      </c>
      <c r="H39" s="113" t="s">
        <v>365</v>
      </c>
      <c r="I39" s="113" t="s">
        <v>365</v>
      </c>
      <c r="J39" s="113" t="s">
        <v>365</v>
      </c>
      <c r="K39" s="113" t="s">
        <v>365</v>
      </c>
      <c r="L39" s="113" t="s">
        <v>423</v>
      </c>
      <c r="M39" s="113" t="s">
        <v>423</v>
      </c>
      <c r="N39" s="113" t="s">
        <v>423</v>
      </c>
      <c r="O39" s="113" t="s">
        <v>423</v>
      </c>
      <c r="P39" s="113" t="s">
        <v>365</v>
      </c>
      <c r="Q39" s="113" t="s">
        <v>365</v>
      </c>
      <c r="R39" s="115">
        <v>0</v>
      </c>
      <c r="S39" s="115">
        <v>0</v>
      </c>
      <c r="T39" s="115">
        <v>0</v>
      </c>
      <c r="U39" s="115">
        <v>0</v>
      </c>
      <c r="V39" s="116" t="s">
        <v>616</v>
      </c>
      <c r="W39" s="113" t="s">
        <v>423</v>
      </c>
      <c r="X39" s="113" t="s">
        <v>398</v>
      </c>
    </row>
    <row r="40" spans="1:24" ht="13.5" customHeight="1">
      <c r="A40" s="87" t="s">
        <v>333</v>
      </c>
      <c r="B40" s="87" t="s">
        <v>334</v>
      </c>
      <c r="C40" s="87" t="s">
        <v>364</v>
      </c>
      <c r="D40" s="54" t="s">
        <v>365</v>
      </c>
      <c r="E40" s="54" t="s">
        <v>365</v>
      </c>
      <c r="F40" s="54" t="s">
        <v>365</v>
      </c>
      <c r="G40" s="54" t="s">
        <v>365</v>
      </c>
      <c r="H40" s="54" t="s">
        <v>365</v>
      </c>
      <c r="I40" s="54" t="s">
        <v>365</v>
      </c>
      <c r="J40" s="54" t="s">
        <v>365</v>
      </c>
      <c r="K40" s="54" t="s">
        <v>365</v>
      </c>
      <c r="L40" s="54" t="s">
        <v>365</v>
      </c>
      <c r="M40" s="54" t="s">
        <v>365</v>
      </c>
      <c r="N40" s="54" t="s">
        <v>365</v>
      </c>
      <c r="O40" s="54" t="s">
        <v>365</v>
      </c>
      <c r="P40" s="54" t="s">
        <v>365</v>
      </c>
      <c r="Q40" s="54" t="s">
        <v>365</v>
      </c>
      <c r="R40" s="54" t="s">
        <v>365</v>
      </c>
      <c r="S40" s="54" t="s">
        <v>365</v>
      </c>
      <c r="T40" s="54" t="s">
        <v>365</v>
      </c>
      <c r="U40" s="54" t="s">
        <v>365</v>
      </c>
      <c r="V40" s="54" t="s">
        <v>365</v>
      </c>
      <c r="W40" s="54" t="s">
        <v>365</v>
      </c>
      <c r="X40" s="54" t="s">
        <v>365</v>
      </c>
    </row>
    <row r="41" spans="1:24" ht="23.25" customHeight="1">
      <c r="A41" s="87" t="s">
        <v>335</v>
      </c>
      <c r="B41" s="87" t="s">
        <v>336</v>
      </c>
      <c r="C41" s="87" t="s">
        <v>364</v>
      </c>
      <c r="D41" s="54" t="s">
        <v>365</v>
      </c>
      <c r="E41" s="54" t="s">
        <v>365</v>
      </c>
      <c r="F41" s="54" t="s">
        <v>365</v>
      </c>
      <c r="G41" s="54" t="s">
        <v>365</v>
      </c>
      <c r="H41" s="54" t="s">
        <v>365</v>
      </c>
      <c r="I41" s="54" t="s">
        <v>365</v>
      </c>
      <c r="J41" s="54" t="s">
        <v>365</v>
      </c>
      <c r="K41" s="54" t="s">
        <v>365</v>
      </c>
      <c r="L41" s="54" t="s">
        <v>365</v>
      </c>
      <c r="M41" s="54" t="s">
        <v>365</v>
      </c>
      <c r="N41" s="54" t="s">
        <v>365</v>
      </c>
      <c r="O41" s="54" t="s">
        <v>365</v>
      </c>
      <c r="P41" s="54" t="s">
        <v>365</v>
      </c>
      <c r="Q41" s="54" t="s">
        <v>365</v>
      </c>
      <c r="R41" s="54" t="s">
        <v>365</v>
      </c>
      <c r="S41" s="54" t="s">
        <v>365</v>
      </c>
      <c r="T41" s="54" t="s">
        <v>365</v>
      </c>
      <c r="U41" s="54" t="s">
        <v>365</v>
      </c>
      <c r="V41" s="54" t="s">
        <v>365</v>
      </c>
      <c r="W41" s="54" t="s">
        <v>365</v>
      </c>
      <c r="X41" s="54" t="s">
        <v>365</v>
      </c>
    </row>
    <row r="42" spans="1:24" ht="12" customHeight="1">
      <c r="A42" s="105"/>
      <c r="B42" s="105" t="s">
        <v>472</v>
      </c>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1:24" s="138" customFormat="1" ht="61.5" customHeight="1">
      <c r="A43" s="113" t="s">
        <v>335</v>
      </c>
      <c r="B43" s="118" t="s">
        <v>372</v>
      </c>
      <c r="C43" s="113" t="s">
        <v>436</v>
      </c>
      <c r="D43" s="113" t="s">
        <v>649</v>
      </c>
      <c r="E43" s="113" t="s">
        <v>365</v>
      </c>
      <c r="F43" s="113" t="s">
        <v>365</v>
      </c>
      <c r="G43" s="113" t="s">
        <v>365</v>
      </c>
      <c r="H43" s="113" t="s">
        <v>365</v>
      </c>
      <c r="I43" s="113" t="s">
        <v>365</v>
      </c>
      <c r="J43" s="113" t="s">
        <v>365</v>
      </c>
      <c r="K43" s="113" t="s">
        <v>365</v>
      </c>
      <c r="L43" s="113" t="s">
        <v>423</v>
      </c>
      <c r="M43" s="113" t="s">
        <v>423</v>
      </c>
      <c r="N43" s="113" t="s">
        <v>423</v>
      </c>
      <c r="O43" s="113" t="s">
        <v>423</v>
      </c>
      <c r="P43" s="113" t="s">
        <v>365</v>
      </c>
      <c r="Q43" s="113" t="s">
        <v>365</v>
      </c>
      <c r="R43" s="115">
        <v>0</v>
      </c>
      <c r="S43" s="115">
        <v>0</v>
      </c>
      <c r="T43" s="115">
        <v>0</v>
      </c>
      <c r="U43" s="115">
        <v>0</v>
      </c>
      <c r="V43" s="116" t="s">
        <v>617</v>
      </c>
      <c r="W43" s="113" t="s">
        <v>423</v>
      </c>
      <c r="X43" s="113" t="s">
        <v>398</v>
      </c>
    </row>
    <row r="44" spans="1:24" s="138" customFormat="1" ht="61.5" customHeight="1">
      <c r="A44" s="113" t="s">
        <v>335</v>
      </c>
      <c r="B44" s="118" t="s">
        <v>492</v>
      </c>
      <c r="C44" s="113" t="s">
        <v>437</v>
      </c>
      <c r="D44" s="113" t="s">
        <v>365</v>
      </c>
      <c r="E44" s="113" t="s">
        <v>365</v>
      </c>
      <c r="F44" s="113" t="s">
        <v>365</v>
      </c>
      <c r="G44" s="113" t="s">
        <v>365</v>
      </c>
      <c r="H44" s="113" t="s">
        <v>365</v>
      </c>
      <c r="I44" s="113" t="s">
        <v>365</v>
      </c>
      <c r="J44" s="113" t="s">
        <v>365</v>
      </c>
      <c r="K44" s="113" t="s">
        <v>365</v>
      </c>
      <c r="L44" s="113" t="s">
        <v>423</v>
      </c>
      <c r="M44" s="113" t="s">
        <v>423</v>
      </c>
      <c r="N44" s="113" t="s">
        <v>423</v>
      </c>
      <c r="O44" s="113" t="s">
        <v>423</v>
      </c>
      <c r="P44" s="113" t="s">
        <v>365</v>
      </c>
      <c r="Q44" s="113" t="s">
        <v>365</v>
      </c>
      <c r="R44" s="115">
        <v>0</v>
      </c>
      <c r="S44" s="115">
        <v>0</v>
      </c>
      <c r="T44" s="115">
        <v>0</v>
      </c>
      <c r="U44" s="115">
        <v>0</v>
      </c>
      <c r="V44" s="113" t="s">
        <v>618</v>
      </c>
      <c r="W44" s="113" t="s">
        <v>423</v>
      </c>
      <c r="X44" s="113" t="s">
        <v>398</v>
      </c>
    </row>
    <row r="45" spans="1:24" s="138" customFormat="1" ht="69" customHeight="1">
      <c r="A45" s="113" t="s">
        <v>335</v>
      </c>
      <c r="B45" s="118" t="s">
        <v>439</v>
      </c>
      <c r="C45" s="113" t="s">
        <v>438</v>
      </c>
      <c r="D45" s="113" t="s">
        <v>365</v>
      </c>
      <c r="E45" s="113" t="s">
        <v>365</v>
      </c>
      <c r="F45" s="113" t="s">
        <v>365</v>
      </c>
      <c r="G45" s="113" t="s">
        <v>365</v>
      </c>
      <c r="H45" s="113" t="s">
        <v>365</v>
      </c>
      <c r="I45" s="113" t="s">
        <v>365</v>
      </c>
      <c r="J45" s="113" t="s">
        <v>365</v>
      </c>
      <c r="K45" s="113" t="s">
        <v>365</v>
      </c>
      <c r="L45" s="113" t="s">
        <v>423</v>
      </c>
      <c r="M45" s="113" t="s">
        <v>423</v>
      </c>
      <c r="N45" s="113" t="s">
        <v>423</v>
      </c>
      <c r="O45" s="113" t="s">
        <v>423</v>
      </c>
      <c r="P45" s="113" t="s">
        <v>365</v>
      </c>
      <c r="Q45" s="113" t="s">
        <v>365</v>
      </c>
      <c r="R45" s="115">
        <v>0</v>
      </c>
      <c r="S45" s="115">
        <v>0</v>
      </c>
      <c r="T45" s="115">
        <v>0</v>
      </c>
      <c r="U45" s="115">
        <v>0</v>
      </c>
      <c r="V45" s="116" t="s">
        <v>416</v>
      </c>
      <c r="W45" s="113" t="s">
        <v>423</v>
      </c>
      <c r="X45" s="113" t="s">
        <v>398</v>
      </c>
    </row>
    <row r="46" spans="1:24" s="138" customFormat="1" ht="61.5" customHeight="1">
      <c r="A46" s="113" t="s">
        <v>335</v>
      </c>
      <c r="B46" s="118" t="s">
        <v>374</v>
      </c>
      <c r="C46" s="113" t="s">
        <v>384</v>
      </c>
      <c r="D46" s="113" t="s">
        <v>650</v>
      </c>
      <c r="E46" s="113" t="s">
        <v>365</v>
      </c>
      <c r="F46" s="113" t="s">
        <v>365</v>
      </c>
      <c r="G46" s="113" t="s">
        <v>365</v>
      </c>
      <c r="H46" s="113" t="s">
        <v>365</v>
      </c>
      <c r="I46" s="113" t="s">
        <v>365</v>
      </c>
      <c r="J46" s="113" t="s">
        <v>365</v>
      </c>
      <c r="K46" s="113" t="s">
        <v>365</v>
      </c>
      <c r="L46" s="113" t="s">
        <v>423</v>
      </c>
      <c r="M46" s="113" t="s">
        <v>423</v>
      </c>
      <c r="N46" s="113" t="s">
        <v>423</v>
      </c>
      <c r="O46" s="113" t="s">
        <v>423</v>
      </c>
      <c r="P46" s="113" t="s">
        <v>365</v>
      </c>
      <c r="Q46" s="113" t="s">
        <v>365</v>
      </c>
      <c r="R46" s="115">
        <v>0</v>
      </c>
      <c r="S46" s="115">
        <v>0</v>
      </c>
      <c r="T46" s="115">
        <v>0</v>
      </c>
      <c r="U46" s="115">
        <v>0</v>
      </c>
      <c r="V46" s="116" t="s">
        <v>416</v>
      </c>
      <c r="W46" s="113" t="s">
        <v>423</v>
      </c>
      <c r="X46" s="113" t="s">
        <v>398</v>
      </c>
    </row>
    <row r="47" spans="1:24" s="138" customFormat="1" ht="54" customHeight="1">
      <c r="A47" s="113" t="s">
        <v>335</v>
      </c>
      <c r="B47" s="118" t="s">
        <v>360</v>
      </c>
      <c r="C47" s="113" t="s">
        <v>381</v>
      </c>
      <c r="D47" s="113" t="s">
        <v>365</v>
      </c>
      <c r="E47" s="113" t="s">
        <v>365</v>
      </c>
      <c r="F47" s="113" t="s">
        <v>365</v>
      </c>
      <c r="G47" s="113" t="s">
        <v>365</v>
      </c>
      <c r="H47" s="113" t="s">
        <v>365</v>
      </c>
      <c r="I47" s="113" t="s">
        <v>365</v>
      </c>
      <c r="J47" s="113" t="s">
        <v>651</v>
      </c>
      <c r="K47" s="113" t="s">
        <v>365</v>
      </c>
      <c r="L47" s="113" t="s">
        <v>398</v>
      </c>
      <c r="M47" s="113" t="s">
        <v>423</v>
      </c>
      <c r="N47" s="113" t="s">
        <v>398</v>
      </c>
      <c r="O47" s="113" t="s">
        <v>398</v>
      </c>
      <c r="P47" s="113" t="s">
        <v>365</v>
      </c>
      <c r="Q47" s="113" t="s">
        <v>365</v>
      </c>
      <c r="R47" s="115">
        <v>0</v>
      </c>
      <c r="S47" s="115">
        <v>50</v>
      </c>
      <c r="T47" s="115">
        <v>0</v>
      </c>
      <c r="U47" s="115">
        <v>0</v>
      </c>
      <c r="V47" s="113" t="s">
        <v>412</v>
      </c>
      <c r="W47" s="113" t="s">
        <v>423</v>
      </c>
      <c r="X47" s="113" t="s">
        <v>423</v>
      </c>
    </row>
    <row r="48" spans="1:24" s="138" customFormat="1" ht="61.5" customHeight="1">
      <c r="A48" s="113" t="s">
        <v>335</v>
      </c>
      <c r="B48" s="118" t="s">
        <v>493</v>
      </c>
      <c r="C48" s="113" t="s">
        <v>681</v>
      </c>
      <c r="D48" s="113" t="s">
        <v>652</v>
      </c>
      <c r="E48" s="113" t="s">
        <v>365</v>
      </c>
      <c r="F48" s="113" t="s">
        <v>365</v>
      </c>
      <c r="G48" s="113" t="s">
        <v>365</v>
      </c>
      <c r="H48" s="113" t="s">
        <v>365</v>
      </c>
      <c r="I48" s="113" t="s">
        <v>365</v>
      </c>
      <c r="J48" s="113" t="s">
        <v>365</v>
      </c>
      <c r="K48" s="113" t="s">
        <v>365</v>
      </c>
      <c r="L48" s="113" t="s">
        <v>423</v>
      </c>
      <c r="M48" s="113" t="s">
        <v>423</v>
      </c>
      <c r="N48" s="113" t="s">
        <v>423</v>
      </c>
      <c r="O48" s="113" t="s">
        <v>423</v>
      </c>
      <c r="P48" s="113" t="s">
        <v>365</v>
      </c>
      <c r="Q48" s="113" t="s">
        <v>365</v>
      </c>
      <c r="R48" s="115">
        <v>0</v>
      </c>
      <c r="S48" s="115">
        <v>0</v>
      </c>
      <c r="T48" s="115">
        <v>0</v>
      </c>
      <c r="U48" s="115">
        <v>0</v>
      </c>
      <c r="V48" s="116" t="s">
        <v>619</v>
      </c>
      <c r="W48" s="113" t="s">
        <v>423</v>
      </c>
      <c r="X48" s="113" t="s">
        <v>398</v>
      </c>
    </row>
    <row r="49" spans="1:24" ht="14.25" customHeight="1">
      <c r="A49" s="105"/>
      <c r="B49" s="106" t="s">
        <v>473</v>
      </c>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38" customFormat="1" ht="30.75" customHeight="1">
      <c r="A50" s="113" t="s">
        <v>335</v>
      </c>
      <c r="B50" s="118" t="s">
        <v>401</v>
      </c>
      <c r="C50" s="113" t="s">
        <v>382</v>
      </c>
      <c r="D50" s="113" t="s">
        <v>424</v>
      </c>
      <c r="E50" s="113" t="s">
        <v>365</v>
      </c>
      <c r="F50" s="113" t="s">
        <v>365</v>
      </c>
      <c r="G50" s="113" t="s">
        <v>365</v>
      </c>
      <c r="H50" s="113" t="s">
        <v>365</v>
      </c>
      <c r="I50" s="113" t="s">
        <v>365</v>
      </c>
      <c r="J50" s="113" t="s">
        <v>365</v>
      </c>
      <c r="K50" s="113" t="s">
        <v>365</v>
      </c>
      <c r="L50" s="113" t="s">
        <v>423</v>
      </c>
      <c r="M50" s="113" t="s">
        <v>423</v>
      </c>
      <c r="N50" s="113" t="s">
        <v>423</v>
      </c>
      <c r="O50" s="113" t="s">
        <v>423</v>
      </c>
      <c r="P50" s="113" t="s">
        <v>365</v>
      </c>
      <c r="Q50" s="113" t="s">
        <v>365</v>
      </c>
      <c r="R50" s="115">
        <v>0</v>
      </c>
      <c r="S50" s="115">
        <v>0</v>
      </c>
      <c r="T50" s="115">
        <v>0</v>
      </c>
      <c r="U50" s="115">
        <v>0</v>
      </c>
      <c r="V50" s="116" t="s">
        <v>414</v>
      </c>
      <c r="W50" s="113" t="s">
        <v>423</v>
      </c>
      <c r="X50" s="113" t="s">
        <v>398</v>
      </c>
    </row>
    <row r="51" spans="1:24" s="138" customFormat="1" ht="39.75" customHeight="1">
      <c r="A51" s="113" t="s">
        <v>335</v>
      </c>
      <c r="B51" s="118" t="s">
        <v>373</v>
      </c>
      <c r="C51" s="113" t="s">
        <v>400</v>
      </c>
      <c r="D51" s="113" t="s">
        <v>425</v>
      </c>
      <c r="E51" s="113" t="s">
        <v>365</v>
      </c>
      <c r="F51" s="113" t="s">
        <v>365</v>
      </c>
      <c r="G51" s="113" t="s">
        <v>365</v>
      </c>
      <c r="H51" s="113" t="s">
        <v>365</v>
      </c>
      <c r="I51" s="113" t="s">
        <v>365</v>
      </c>
      <c r="J51" s="113" t="s">
        <v>365</v>
      </c>
      <c r="K51" s="113" t="s">
        <v>365</v>
      </c>
      <c r="L51" s="113" t="s">
        <v>423</v>
      </c>
      <c r="M51" s="113" t="s">
        <v>423</v>
      </c>
      <c r="N51" s="113" t="s">
        <v>423</v>
      </c>
      <c r="O51" s="113" t="s">
        <v>423</v>
      </c>
      <c r="P51" s="113" t="s">
        <v>365</v>
      </c>
      <c r="Q51" s="113" t="s">
        <v>365</v>
      </c>
      <c r="R51" s="115">
        <v>0</v>
      </c>
      <c r="S51" s="115">
        <v>0</v>
      </c>
      <c r="T51" s="115">
        <v>0</v>
      </c>
      <c r="U51" s="115">
        <v>0</v>
      </c>
      <c r="V51" s="116" t="s">
        <v>413</v>
      </c>
      <c r="W51" s="113" t="s">
        <v>423</v>
      </c>
      <c r="X51" s="113" t="s">
        <v>398</v>
      </c>
    </row>
    <row r="52" spans="1:24" s="138" customFormat="1" ht="39.75" customHeight="1">
      <c r="A52" s="113" t="s">
        <v>335</v>
      </c>
      <c r="B52" s="118" t="s">
        <v>477</v>
      </c>
      <c r="C52" s="113" t="s">
        <v>403</v>
      </c>
      <c r="D52" s="113" t="s">
        <v>365</v>
      </c>
      <c r="E52" s="113" t="s">
        <v>365</v>
      </c>
      <c r="F52" s="113" t="s">
        <v>365</v>
      </c>
      <c r="G52" s="113" t="s">
        <v>365</v>
      </c>
      <c r="H52" s="113" t="s">
        <v>365</v>
      </c>
      <c r="I52" s="113" t="s">
        <v>365</v>
      </c>
      <c r="J52" s="113" t="s">
        <v>365</v>
      </c>
      <c r="K52" s="113" t="s">
        <v>365</v>
      </c>
      <c r="L52" s="113" t="s">
        <v>423</v>
      </c>
      <c r="M52" s="113" t="s">
        <v>423</v>
      </c>
      <c r="N52" s="113" t="s">
        <v>423</v>
      </c>
      <c r="O52" s="113" t="s">
        <v>423</v>
      </c>
      <c r="P52" s="113" t="s">
        <v>365</v>
      </c>
      <c r="Q52" s="113" t="s">
        <v>365</v>
      </c>
      <c r="R52" s="115">
        <v>0</v>
      </c>
      <c r="S52" s="115">
        <v>0</v>
      </c>
      <c r="T52" s="115">
        <v>0</v>
      </c>
      <c r="U52" s="115">
        <v>0</v>
      </c>
      <c r="V52" s="116" t="s">
        <v>620</v>
      </c>
      <c r="W52" s="113" t="s">
        <v>423</v>
      </c>
      <c r="X52" s="113" t="s">
        <v>398</v>
      </c>
    </row>
    <row r="53" spans="1:24" s="138" customFormat="1" ht="39.75" customHeight="1">
      <c r="A53" s="113" t="s">
        <v>335</v>
      </c>
      <c r="B53" s="118" t="s">
        <v>478</v>
      </c>
      <c r="C53" s="113" t="s">
        <v>404</v>
      </c>
      <c r="D53" s="113" t="s">
        <v>365</v>
      </c>
      <c r="E53" s="113" t="s">
        <v>365</v>
      </c>
      <c r="F53" s="113" t="s">
        <v>365</v>
      </c>
      <c r="G53" s="113" t="s">
        <v>365</v>
      </c>
      <c r="H53" s="113" t="s">
        <v>365</v>
      </c>
      <c r="I53" s="113" t="s">
        <v>365</v>
      </c>
      <c r="J53" s="113" t="s">
        <v>365</v>
      </c>
      <c r="K53" s="113" t="s">
        <v>365</v>
      </c>
      <c r="L53" s="113" t="s">
        <v>423</v>
      </c>
      <c r="M53" s="113" t="s">
        <v>423</v>
      </c>
      <c r="N53" s="113" t="s">
        <v>423</v>
      </c>
      <c r="O53" s="113" t="s">
        <v>423</v>
      </c>
      <c r="P53" s="113" t="s">
        <v>365</v>
      </c>
      <c r="Q53" s="113" t="s">
        <v>365</v>
      </c>
      <c r="R53" s="115">
        <v>0</v>
      </c>
      <c r="S53" s="115">
        <v>0</v>
      </c>
      <c r="T53" s="115">
        <v>0</v>
      </c>
      <c r="U53" s="115">
        <v>0</v>
      </c>
      <c r="V53" s="116" t="s">
        <v>620</v>
      </c>
      <c r="W53" s="113" t="s">
        <v>423</v>
      </c>
      <c r="X53" s="113" t="s">
        <v>398</v>
      </c>
    </row>
    <row r="54" spans="1:24" s="138" customFormat="1" ht="31.5">
      <c r="A54" s="113" t="s">
        <v>335</v>
      </c>
      <c r="B54" s="118" t="s">
        <v>440</v>
      </c>
      <c r="C54" s="113" t="s">
        <v>405</v>
      </c>
      <c r="D54" s="113" t="s">
        <v>365</v>
      </c>
      <c r="E54" s="113" t="s">
        <v>365</v>
      </c>
      <c r="F54" s="113" t="s">
        <v>365</v>
      </c>
      <c r="G54" s="113" t="s">
        <v>365</v>
      </c>
      <c r="H54" s="113" t="s">
        <v>365</v>
      </c>
      <c r="I54" s="113" t="s">
        <v>365</v>
      </c>
      <c r="J54" s="113" t="s">
        <v>365</v>
      </c>
      <c r="K54" s="113" t="s">
        <v>365</v>
      </c>
      <c r="L54" s="113" t="s">
        <v>423</v>
      </c>
      <c r="M54" s="113" t="s">
        <v>423</v>
      </c>
      <c r="N54" s="113" t="s">
        <v>423</v>
      </c>
      <c r="O54" s="113" t="s">
        <v>423</v>
      </c>
      <c r="P54" s="113" t="s">
        <v>365</v>
      </c>
      <c r="Q54" s="113" t="s">
        <v>365</v>
      </c>
      <c r="R54" s="115">
        <v>0</v>
      </c>
      <c r="S54" s="115">
        <v>0</v>
      </c>
      <c r="T54" s="115">
        <v>0</v>
      </c>
      <c r="U54" s="115">
        <v>0</v>
      </c>
      <c r="V54" s="116" t="s">
        <v>620</v>
      </c>
      <c r="W54" s="113" t="s">
        <v>423</v>
      </c>
      <c r="X54" s="113" t="s">
        <v>398</v>
      </c>
    </row>
    <row r="55" spans="1:24" s="138" customFormat="1" ht="136.5">
      <c r="A55" s="113" t="s">
        <v>335</v>
      </c>
      <c r="B55" s="118" t="s">
        <v>441</v>
      </c>
      <c r="C55" s="113" t="s">
        <v>407</v>
      </c>
      <c r="D55" s="113" t="s">
        <v>653</v>
      </c>
      <c r="E55" s="113" t="s">
        <v>365</v>
      </c>
      <c r="F55" s="113" t="s">
        <v>365</v>
      </c>
      <c r="G55" s="113" t="s">
        <v>365</v>
      </c>
      <c r="H55" s="113" t="s">
        <v>365</v>
      </c>
      <c r="I55" s="113" t="s">
        <v>365</v>
      </c>
      <c r="J55" s="113" t="s">
        <v>365</v>
      </c>
      <c r="K55" s="113" t="s">
        <v>365</v>
      </c>
      <c r="L55" s="113" t="s">
        <v>423</v>
      </c>
      <c r="M55" s="113" t="s">
        <v>423</v>
      </c>
      <c r="N55" s="113" t="s">
        <v>423</v>
      </c>
      <c r="O55" s="113" t="s">
        <v>423</v>
      </c>
      <c r="P55" s="113" t="s">
        <v>365</v>
      </c>
      <c r="Q55" s="113" t="s">
        <v>365</v>
      </c>
      <c r="R55" s="115">
        <v>0</v>
      </c>
      <c r="S55" s="115">
        <v>0</v>
      </c>
      <c r="T55" s="115">
        <v>0</v>
      </c>
      <c r="U55" s="115">
        <v>0</v>
      </c>
      <c r="V55" s="116" t="s">
        <v>621</v>
      </c>
      <c r="W55" s="113" t="s">
        <v>423</v>
      </c>
      <c r="X55" s="113" t="s">
        <v>398</v>
      </c>
    </row>
    <row r="56" spans="1:24" s="138" customFormat="1" ht="136.5">
      <c r="A56" s="113" t="s">
        <v>335</v>
      </c>
      <c r="B56" s="118" t="s">
        <v>442</v>
      </c>
      <c r="C56" s="113" t="s">
        <v>408</v>
      </c>
      <c r="D56" s="113" t="s">
        <v>653</v>
      </c>
      <c r="E56" s="113" t="s">
        <v>365</v>
      </c>
      <c r="F56" s="113" t="s">
        <v>365</v>
      </c>
      <c r="G56" s="113" t="s">
        <v>365</v>
      </c>
      <c r="H56" s="113" t="s">
        <v>365</v>
      </c>
      <c r="I56" s="113" t="s">
        <v>365</v>
      </c>
      <c r="J56" s="113" t="s">
        <v>365</v>
      </c>
      <c r="K56" s="113" t="s">
        <v>365</v>
      </c>
      <c r="L56" s="113" t="s">
        <v>423</v>
      </c>
      <c r="M56" s="113" t="s">
        <v>423</v>
      </c>
      <c r="N56" s="113" t="s">
        <v>423</v>
      </c>
      <c r="O56" s="113" t="s">
        <v>423</v>
      </c>
      <c r="P56" s="113" t="s">
        <v>365</v>
      </c>
      <c r="Q56" s="113" t="s">
        <v>365</v>
      </c>
      <c r="R56" s="115">
        <v>0</v>
      </c>
      <c r="S56" s="115">
        <v>0</v>
      </c>
      <c r="T56" s="115">
        <v>0</v>
      </c>
      <c r="U56" s="115">
        <v>0</v>
      </c>
      <c r="V56" s="116" t="s">
        <v>622</v>
      </c>
      <c r="W56" s="113" t="s">
        <v>423</v>
      </c>
      <c r="X56" s="113" t="s">
        <v>398</v>
      </c>
    </row>
    <row r="57" spans="1:24" ht="12.75">
      <c r="A57" s="105"/>
      <c r="B57" s="106" t="s">
        <v>474</v>
      </c>
      <c r="C57" s="105"/>
      <c r="D57" s="105"/>
      <c r="E57" s="105"/>
      <c r="F57" s="105"/>
      <c r="G57" s="105"/>
      <c r="H57" s="105"/>
      <c r="I57" s="105"/>
      <c r="J57" s="105"/>
      <c r="K57" s="105"/>
      <c r="L57" s="105"/>
      <c r="M57" s="105"/>
      <c r="N57" s="105"/>
      <c r="O57" s="105"/>
      <c r="P57" s="105"/>
      <c r="Q57" s="105"/>
      <c r="R57" s="105"/>
      <c r="S57" s="105"/>
      <c r="T57" s="105"/>
      <c r="U57" s="105"/>
      <c r="V57" s="105"/>
      <c r="W57" s="105"/>
      <c r="X57" s="105"/>
    </row>
    <row r="58" spans="1:24" s="138" customFormat="1" ht="117.75" customHeight="1">
      <c r="A58" s="113" t="s">
        <v>335</v>
      </c>
      <c r="B58" s="113" t="s">
        <v>480</v>
      </c>
      <c r="C58" s="113" t="s">
        <v>444</v>
      </c>
      <c r="D58" s="113" t="s">
        <v>365</v>
      </c>
      <c r="E58" s="113" t="s">
        <v>365</v>
      </c>
      <c r="F58" s="113" t="s">
        <v>365</v>
      </c>
      <c r="G58" s="113" t="s">
        <v>365</v>
      </c>
      <c r="H58" s="113" t="s">
        <v>365</v>
      </c>
      <c r="I58" s="113" t="s">
        <v>365</v>
      </c>
      <c r="J58" s="113" t="s">
        <v>365</v>
      </c>
      <c r="K58" s="113" t="s">
        <v>654</v>
      </c>
      <c r="L58" s="113" t="s">
        <v>365</v>
      </c>
      <c r="M58" s="113" t="s">
        <v>365</v>
      </c>
      <c r="N58" s="113" t="s">
        <v>365</v>
      </c>
      <c r="O58" s="113" t="s">
        <v>365</v>
      </c>
      <c r="P58" s="113" t="s">
        <v>365</v>
      </c>
      <c r="Q58" s="113" t="s">
        <v>365</v>
      </c>
      <c r="R58" s="117">
        <v>0</v>
      </c>
      <c r="S58" s="117">
        <v>0</v>
      </c>
      <c r="T58" s="117">
        <v>0</v>
      </c>
      <c r="U58" s="117">
        <v>0</v>
      </c>
      <c r="V58" s="116" t="s">
        <v>663</v>
      </c>
      <c r="W58" s="113" t="s">
        <v>365</v>
      </c>
      <c r="X58" s="113" t="s">
        <v>365</v>
      </c>
    </row>
    <row r="59" spans="1:24" s="138" customFormat="1" ht="21">
      <c r="A59" s="113" t="s">
        <v>335</v>
      </c>
      <c r="B59" s="113" t="s">
        <v>487</v>
      </c>
      <c r="C59" s="113" t="s">
        <v>445</v>
      </c>
      <c r="D59" s="113" t="s">
        <v>365</v>
      </c>
      <c r="E59" s="113" t="s">
        <v>365</v>
      </c>
      <c r="F59" s="113" t="s">
        <v>365</v>
      </c>
      <c r="G59" s="113" t="s">
        <v>365</v>
      </c>
      <c r="H59" s="113" t="s">
        <v>365</v>
      </c>
      <c r="I59" s="113" t="s">
        <v>365</v>
      </c>
      <c r="J59" s="113" t="s">
        <v>365</v>
      </c>
      <c r="K59" s="113" t="s">
        <v>365</v>
      </c>
      <c r="L59" s="113" t="s">
        <v>423</v>
      </c>
      <c r="M59" s="113" t="s">
        <v>423</v>
      </c>
      <c r="N59" s="113" t="s">
        <v>423</v>
      </c>
      <c r="O59" s="113" t="s">
        <v>423</v>
      </c>
      <c r="P59" s="113" t="s">
        <v>365</v>
      </c>
      <c r="Q59" s="113" t="s">
        <v>365</v>
      </c>
      <c r="R59" s="115">
        <v>0</v>
      </c>
      <c r="S59" s="115">
        <v>0</v>
      </c>
      <c r="T59" s="115">
        <v>0</v>
      </c>
      <c r="U59" s="115">
        <v>0</v>
      </c>
      <c r="V59" s="116" t="s">
        <v>624</v>
      </c>
      <c r="W59" s="113" t="s">
        <v>423</v>
      </c>
      <c r="X59" s="113" t="s">
        <v>398</v>
      </c>
    </row>
    <row r="60" spans="1:24" s="138" customFormat="1" ht="42">
      <c r="A60" s="126" t="s">
        <v>335</v>
      </c>
      <c r="B60" s="127" t="s">
        <v>402</v>
      </c>
      <c r="C60" s="126" t="s">
        <v>383</v>
      </c>
      <c r="D60" s="113" t="s">
        <v>365</v>
      </c>
      <c r="E60" s="113" t="s">
        <v>365</v>
      </c>
      <c r="F60" s="113" t="s">
        <v>365</v>
      </c>
      <c r="G60" s="113" t="s">
        <v>365</v>
      </c>
      <c r="H60" s="113" t="s">
        <v>365</v>
      </c>
      <c r="I60" s="113" t="s">
        <v>365</v>
      </c>
      <c r="J60" s="113" t="s">
        <v>365</v>
      </c>
      <c r="K60" s="113" t="s">
        <v>365</v>
      </c>
      <c r="L60" s="113" t="s">
        <v>423</v>
      </c>
      <c r="M60" s="113" t="s">
        <v>423</v>
      </c>
      <c r="N60" s="113" t="s">
        <v>423</v>
      </c>
      <c r="O60" s="113" t="s">
        <v>423</v>
      </c>
      <c r="P60" s="113" t="s">
        <v>365</v>
      </c>
      <c r="Q60" s="113" t="s">
        <v>365</v>
      </c>
      <c r="R60" s="115">
        <v>0</v>
      </c>
      <c r="S60" s="115">
        <v>0</v>
      </c>
      <c r="T60" s="115">
        <v>0</v>
      </c>
      <c r="U60" s="115">
        <v>0</v>
      </c>
      <c r="V60" s="116" t="s">
        <v>415</v>
      </c>
      <c r="W60" s="113" t="s">
        <v>423</v>
      </c>
      <c r="X60" s="113" t="s">
        <v>398</v>
      </c>
    </row>
    <row r="61" spans="1:24" s="138" customFormat="1" ht="31.5">
      <c r="A61" s="113" t="s">
        <v>335</v>
      </c>
      <c r="B61" s="118" t="s">
        <v>450</v>
      </c>
      <c r="C61" s="113" t="s">
        <v>452</v>
      </c>
      <c r="D61" s="113" t="s">
        <v>365</v>
      </c>
      <c r="E61" s="113" t="s">
        <v>365</v>
      </c>
      <c r="F61" s="113" t="s">
        <v>365</v>
      </c>
      <c r="G61" s="113" t="s">
        <v>365</v>
      </c>
      <c r="H61" s="113" t="s">
        <v>365</v>
      </c>
      <c r="I61" s="113" t="s">
        <v>365</v>
      </c>
      <c r="J61" s="113" t="s">
        <v>365</v>
      </c>
      <c r="K61" s="113" t="s">
        <v>365</v>
      </c>
      <c r="L61" s="113" t="s">
        <v>423</v>
      </c>
      <c r="M61" s="113" t="s">
        <v>423</v>
      </c>
      <c r="N61" s="113" t="s">
        <v>423</v>
      </c>
      <c r="O61" s="113" t="s">
        <v>423</v>
      </c>
      <c r="P61" s="113" t="s">
        <v>365</v>
      </c>
      <c r="Q61" s="113" t="s">
        <v>365</v>
      </c>
      <c r="R61" s="115">
        <v>0</v>
      </c>
      <c r="S61" s="115">
        <v>0</v>
      </c>
      <c r="T61" s="115">
        <v>0</v>
      </c>
      <c r="U61" s="115">
        <v>0</v>
      </c>
      <c r="V61" s="116" t="s">
        <v>625</v>
      </c>
      <c r="W61" s="113" t="s">
        <v>423</v>
      </c>
      <c r="X61" s="113" t="s">
        <v>398</v>
      </c>
    </row>
    <row r="62" spans="1:24" s="138" customFormat="1" ht="21">
      <c r="A62" s="113" t="s">
        <v>335</v>
      </c>
      <c r="B62" s="118" t="s">
        <v>359</v>
      </c>
      <c r="C62" s="113" t="s">
        <v>453</v>
      </c>
      <c r="D62" s="113" t="s">
        <v>365</v>
      </c>
      <c r="E62" s="113" t="s">
        <v>365</v>
      </c>
      <c r="F62" s="113" t="s">
        <v>365</v>
      </c>
      <c r="G62" s="113" t="s">
        <v>365</v>
      </c>
      <c r="H62" s="113" t="s">
        <v>365</v>
      </c>
      <c r="I62" s="113" t="s">
        <v>365</v>
      </c>
      <c r="J62" s="113" t="s">
        <v>365</v>
      </c>
      <c r="K62" s="113" t="s">
        <v>365</v>
      </c>
      <c r="L62" s="113" t="s">
        <v>423</v>
      </c>
      <c r="M62" s="113" t="s">
        <v>423</v>
      </c>
      <c r="N62" s="113" t="s">
        <v>423</v>
      </c>
      <c r="O62" s="113" t="s">
        <v>423</v>
      </c>
      <c r="P62" s="113" t="s">
        <v>365</v>
      </c>
      <c r="Q62" s="113" t="s">
        <v>365</v>
      </c>
      <c r="R62" s="115">
        <v>0</v>
      </c>
      <c r="S62" s="115">
        <v>0</v>
      </c>
      <c r="T62" s="115">
        <v>0</v>
      </c>
      <c r="U62" s="115">
        <v>0</v>
      </c>
      <c r="V62" s="116" t="s">
        <v>626</v>
      </c>
      <c r="W62" s="113" t="s">
        <v>423</v>
      </c>
      <c r="X62" s="113" t="s">
        <v>398</v>
      </c>
    </row>
    <row r="63" spans="1:24" s="138" customFormat="1" ht="31.5">
      <c r="A63" s="113" t="s">
        <v>335</v>
      </c>
      <c r="B63" s="118" t="s">
        <v>489</v>
      </c>
      <c r="C63" s="113" t="s">
        <v>410</v>
      </c>
      <c r="D63" s="113" t="s">
        <v>365</v>
      </c>
      <c r="E63" s="113" t="s">
        <v>365</v>
      </c>
      <c r="F63" s="113" t="s">
        <v>365</v>
      </c>
      <c r="G63" s="113" t="s">
        <v>365</v>
      </c>
      <c r="H63" s="113" t="s">
        <v>365</v>
      </c>
      <c r="I63" s="113" t="s">
        <v>365</v>
      </c>
      <c r="J63" s="113" t="s">
        <v>365</v>
      </c>
      <c r="K63" s="113" t="s">
        <v>365</v>
      </c>
      <c r="L63" s="113" t="s">
        <v>423</v>
      </c>
      <c r="M63" s="113" t="s">
        <v>423</v>
      </c>
      <c r="N63" s="113" t="s">
        <v>423</v>
      </c>
      <c r="O63" s="113" t="s">
        <v>423</v>
      </c>
      <c r="P63" s="113" t="s">
        <v>365</v>
      </c>
      <c r="Q63" s="113" t="s">
        <v>365</v>
      </c>
      <c r="R63" s="115">
        <v>0</v>
      </c>
      <c r="S63" s="115">
        <v>0</v>
      </c>
      <c r="T63" s="115">
        <v>0</v>
      </c>
      <c r="U63" s="115">
        <v>0</v>
      </c>
      <c r="V63" s="116" t="s">
        <v>627</v>
      </c>
      <c r="W63" s="113" t="s">
        <v>423</v>
      </c>
      <c r="X63" s="113" t="s">
        <v>398</v>
      </c>
    </row>
    <row r="64" spans="1:24" s="138" customFormat="1" ht="42">
      <c r="A64" s="113" t="s">
        <v>335</v>
      </c>
      <c r="B64" s="118" t="s">
        <v>490</v>
      </c>
      <c r="C64" s="113" t="s">
        <v>479</v>
      </c>
      <c r="D64" s="113" t="s">
        <v>655</v>
      </c>
      <c r="E64" s="113" t="s">
        <v>365</v>
      </c>
      <c r="F64" s="113" t="s">
        <v>365</v>
      </c>
      <c r="G64" s="113" t="s">
        <v>365</v>
      </c>
      <c r="H64" s="113" t="s">
        <v>365</v>
      </c>
      <c r="I64" s="113" t="s">
        <v>365</v>
      </c>
      <c r="J64" s="113" t="s">
        <v>365</v>
      </c>
      <c r="K64" s="113" t="s">
        <v>365</v>
      </c>
      <c r="L64" s="113" t="s">
        <v>423</v>
      </c>
      <c r="M64" s="113" t="s">
        <v>423</v>
      </c>
      <c r="N64" s="113" t="s">
        <v>423</v>
      </c>
      <c r="O64" s="113" t="s">
        <v>423</v>
      </c>
      <c r="P64" s="113" t="s">
        <v>365</v>
      </c>
      <c r="Q64" s="113" t="s">
        <v>365</v>
      </c>
      <c r="R64" s="115">
        <v>0</v>
      </c>
      <c r="S64" s="115">
        <v>0</v>
      </c>
      <c r="T64" s="115">
        <v>0</v>
      </c>
      <c r="U64" s="115">
        <v>0</v>
      </c>
      <c r="V64" s="116" t="s">
        <v>628</v>
      </c>
      <c r="W64" s="113" t="s">
        <v>423</v>
      </c>
      <c r="X64" s="113" t="s">
        <v>398</v>
      </c>
    </row>
    <row r="65" spans="1:24" s="138" customFormat="1" ht="52.5">
      <c r="A65" s="113" t="s">
        <v>335</v>
      </c>
      <c r="B65" s="118" t="s">
        <v>491</v>
      </c>
      <c r="C65" s="113" t="s">
        <v>446</v>
      </c>
      <c r="D65" s="113" t="s">
        <v>656</v>
      </c>
      <c r="E65" s="113" t="s">
        <v>365</v>
      </c>
      <c r="F65" s="113" t="s">
        <v>365</v>
      </c>
      <c r="G65" s="113" t="s">
        <v>365</v>
      </c>
      <c r="H65" s="113" t="s">
        <v>365</v>
      </c>
      <c r="I65" s="113" t="s">
        <v>365</v>
      </c>
      <c r="J65" s="113" t="s">
        <v>365</v>
      </c>
      <c r="K65" s="113" t="s">
        <v>365</v>
      </c>
      <c r="L65" s="113" t="s">
        <v>423</v>
      </c>
      <c r="M65" s="113" t="s">
        <v>423</v>
      </c>
      <c r="N65" s="113" t="s">
        <v>423</v>
      </c>
      <c r="O65" s="113" t="s">
        <v>423</v>
      </c>
      <c r="P65" s="113" t="s">
        <v>365</v>
      </c>
      <c r="Q65" s="113" t="s">
        <v>365</v>
      </c>
      <c r="R65" s="115">
        <v>0</v>
      </c>
      <c r="S65" s="115">
        <v>0</v>
      </c>
      <c r="T65" s="115">
        <v>0</v>
      </c>
      <c r="U65" s="115">
        <v>0</v>
      </c>
      <c r="V65" s="116" t="s">
        <v>629</v>
      </c>
      <c r="W65" s="113" t="s">
        <v>423</v>
      </c>
      <c r="X65" s="113" t="s">
        <v>398</v>
      </c>
    </row>
    <row r="66" spans="1:24" s="138" customFormat="1" ht="31.5">
      <c r="A66" s="113" t="s">
        <v>335</v>
      </c>
      <c r="B66" s="118" t="s">
        <v>676</v>
      </c>
      <c r="C66" s="113" t="s">
        <v>454</v>
      </c>
      <c r="D66" s="113" t="s">
        <v>365</v>
      </c>
      <c r="E66" s="113" t="s">
        <v>365</v>
      </c>
      <c r="F66" s="113" t="s">
        <v>365</v>
      </c>
      <c r="G66" s="113" t="s">
        <v>365</v>
      </c>
      <c r="H66" s="113" t="s">
        <v>365</v>
      </c>
      <c r="I66" s="113" t="s">
        <v>365</v>
      </c>
      <c r="J66" s="113" t="s">
        <v>365</v>
      </c>
      <c r="K66" s="113" t="s">
        <v>365</v>
      </c>
      <c r="L66" s="113" t="s">
        <v>423</v>
      </c>
      <c r="M66" s="113" t="s">
        <v>423</v>
      </c>
      <c r="N66" s="113" t="s">
        <v>423</v>
      </c>
      <c r="O66" s="113" t="s">
        <v>423</v>
      </c>
      <c r="P66" s="113" t="s">
        <v>365</v>
      </c>
      <c r="Q66" s="113" t="s">
        <v>365</v>
      </c>
      <c r="R66" s="115">
        <v>0</v>
      </c>
      <c r="S66" s="115">
        <v>0</v>
      </c>
      <c r="T66" s="115">
        <v>0</v>
      </c>
      <c r="U66" s="115">
        <v>0</v>
      </c>
      <c r="V66" s="116" t="s">
        <v>630</v>
      </c>
      <c r="W66" s="113" t="s">
        <v>365</v>
      </c>
      <c r="X66" s="113" t="s">
        <v>365</v>
      </c>
    </row>
    <row r="67" spans="1:24" ht="16.5" customHeight="1">
      <c r="A67" s="54" t="s">
        <v>337</v>
      </c>
      <c r="B67" s="54" t="s">
        <v>338</v>
      </c>
      <c r="C67" s="54" t="s">
        <v>364</v>
      </c>
      <c r="D67" s="54" t="s">
        <v>365</v>
      </c>
      <c r="E67" s="54" t="s">
        <v>365</v>
      </c>
      <c r="F67" s="54" t="s">
        <v>365</v>
      </c>
      <c r="G67" s="54" t="s">
        <v>365</v>
      </c>
      <c r="H67" s="54" t="s">
        <v>365</v>
      </c>
      <c r="I67" s="54" t="s">
        <v>365</v>
      </c>
      <c r="J67" s="54" t="s">
        <v>365</v>
      </c>
      <c r="K67" s="54" t="s">
        <v>365</v>
      </c>
      <c r="L67" s="54" t="s">
        <v>365</v>
      </c>
      <c r="M67" s="54" t="s">
        <v>365</v>
      </c>
      <c r="N67" s="54" t="s">
        <v>365</v>
      </c>
      <c r="O67" s="54" t="s">
        <v>365</v>
      </c>
      <c r="P67" s="54" t="s">
        <v>365</v>
      </c>
      <c r="Q67" s="54" t="s">
        <v>365</v>
      </c>
      <c r="R67" s="54" t="s">
        <v>365</v>
      </c>
      <c r="S67" s="54" t="s">
        <v>365</v>
      </c>
      <c r="T67" s="54" t="s">
        <v>365</v>
      </c>
      <c r="U67" s="54" t="s">
        <v>365</v>
      </c>
      <c r="V67" s="54" t="s">
        <v>365</v>
      </c>
      <c r="W67" s="54" t="s">
        <v>365</v>
      </c>
      <c r="X67" s="54" t="s">
        <v>365</v>
      </c>
    </row>
    <row r="68" spans="1:24" s="138" customFormat="1" ht="52.5">
      <c r="A68" s="113" t="s">
        <v>337</v>
      </c>
      <c r="B68" s="113" t="s">
        <v>483</v>
      </c>
      <c r="C68" s="113" t="s">
        <v>614</v>
      </c>
      <c r="D68" s="113" t="s">
        <v>365</v>
      </c>
      <c r="E68" s="113" t="s">
        <v>365</v>
      </c>
      <c r="F68" s="113" t="s">
        <v>365</v>
      </c>
      <c r="G68" s="113" t="s">
        <v>365</v>
      </c>
      <c r="H68" s="113" t="s">
        <v>365</v>
      </c>
      <c r="I68" s="113" t="s">
        <v>365</v>
      </c>
      <c r="J68" s="113" t="s">
        <v>365</v>
      </c>
      <c r="K68" s="113" t="s">
        <v>645</v>
      </c>
      <c r="L68" s="113" t="s">
        <v>423</v>
      </c>
      <c r="M68" s="113" t="s">
        <v>423</v>
      </c>
      <c r="N68" s="113" t="s">
        <v>398</v>
      </c>
      <c r="O68" s="113" t="s">
        <v>423</v>
      </c>
      <c r="P68" s="113" t="s">
        <v>365</v>
      </c>
      <c r="Q68" s="113" t="s">
        <v>365</v>
      </c>
      <c r="R68" s="115">
        <v>0</v>
      </c>
      <c r="S68" s="115">
        <v>0</v>
      </c>
      <c r="T68" s="115">
        <v>0</v>
      </c>
      <c r="U68" s="115">
        <v>0</v>
      </c>
      <c r="V68" s="116" t="s">
        <v>615</v>
      </c>
      <c r="W68" s="113" t="s">
        <v>423</v>
      </c>
      <c r="X68" s="113" t="s">
        <v>398</v>
      </c>
    </row>
    <row r="69" spans="1:24" s="138" customFormat="1" ht="52.5">
      <c r="A69" s="113" t="s">
        <v>337</v>
      </c>
      <c r="B69" s="113" t="s">
        <v>485</v>
      </c>
      <c r="C69" s="113" t="s">
        <v>376</v>
      </c>
      <c r="D69" s="113" t="s">
        <v>365</v>
      </c>
      <c r="E69" s="113" t="s">
        <v>365</v>
      </c>
      <c r="F69" s="113" t="s">
        <v>365</v>
      </c>
      <c r="G69" s="113" t="s">
        <v>365</v>
      </c>
      <c r="H69" s="113" t="s">
        <v>365</v>
      </c>
      <c r="I69" s="113" t="s">
        <v>365</v>
      </c>
      <c r="J69" s="113" t="s">
        <v>365</v>
      </c>
      <c r="K69" s="113" t="s">
        <v>645</v>
      </c>
      <c r="L69" s="113" t="s">
        <v>423</v>
      </c>
      <c r="M69" s="113" t="s">
        <v>423</v>
      </c>
      <c r="N69" s="113" t="s">
        <v>398</v>
      </c>
      <c r="O69" s="113" t="s">
        <v>423</v>
      </c>
      <c r="P69" s="113" t="s">
        <v>365</v>
      </c>
      <c r="Q69" s="113" t="s">
        <v>365</v>
      </c>
      <c r="R69" s="115">
        <v>0</v>
      </c>
      <c r="S69" s="115">
        <v>0</v>
      </c>
      <c r="T69" s="115">
        <v>0</v>
      </c>
      <c r="U69" s="115">
        <v>0</v>
      </c>
      <c r="V69" s="116" t="s">
        <v>615</v>
      </c>
      <c r="W69" s="113" t="s">
        <v>423</v>
      </c>
      <c r="X69" s="113" t="s">
        <v>398</v>
      </c>
    </row>
    <row r="70" spans="1:24" ht="18.75" customHeight="1">
      <c r="A70" s="54" t="s">
        <v>339</v>
      </c>
      <c r="B70" s="54" t="s">
        <v>340</v>
      </c>
      <c r="C70" s="54" t="s">
        <v>364</v>
      </c>
      <c r="D70" s="54" t="s">
        <v>365</v>
      </c>
      <c r="E70" s="54" t="s">
        <v>365</v>
      </c>
      <c r="F70" s="54" t="s">
        <v>365</v>
      </c>
      <c r="G70" s="54" t="s">
        <v>365</v>
      </c>
      <c r="H70" s="54" t="s">
        <v>365</v>
      </c>
      <c r="I70" s="54" t="s">
        <v>365</v>
      </c>
      <c r="J70" s="54" t="s">
        <v>365</v>
      </c>
      <c r="K70" s="54" t="s">
        <v>365</v>
      </c>
      <c r="L70" s="54" t="s">
        <v>365</v>
      </c>
      <c r="M70" s="54" t="s">
        <v>365</v>
      </c>
      <c r="N70" s="54" t="s">
        <v>365</v>
      </c>
      <c r="O70" s="54" t="s">
        <v>365</v>
      </c>
      <c r="P70" s="54" t="s">
        <v>365</v>
      </c>
      <c r="Q70" s="54" t="s">
        <v>365</v>
      </c>
      <c r="R70" s="54" t="s">
        <v>365</v>
      </c>
      <c r="S70" s="54" t="s">
        <v>365</v>
      </c>
      <c r="T70" s="54" t="s">
        <v>365</v>
      </c>
      <c r="U70" s="54" t="s">
        <v>365</v>
      </c>
      <c r="V70" s="54" t="s">
        <v>365</v>
      </c>
      <c r="W70" s="54" t="s">
        <v>365</v>
      </c>
      <c r="X70" s="54" t="s">
        <v>365</v>
      </c>
    </row>
    <row r="71" spans="1:24" s="138" customFormat="1" ht="69" customHeight="1">
      <c r="A71" s="113" t="s">
        <v>339</v>
      </c>
      <c r="B71" s="118" t="s">
        <v>409</v>
      </c>
      <c r="C71" s="113" t="s">
        <v>410</v>
      </c>
      <c r="D71" s="113" t="s">
        <v>365</v>
      </c>
      <c r="E71" s="113" t="s">
        <v>365</v>
      </c>
      <c r="F71" s="113" t="s">
        <v>365</v>
      </c>
      <c r="G71" s="113" t="s">
        <v>365</v>
      </c>
      <c r="H71" s="113" t="s">
        <v>365</v>
      </c>
      <c r="I71" s="113" t="s">
        <v>365</v>
      </c>
      <c r="J71" s="113" t="s">
        <v>365</v>
      </c>
      <c r="K71" s="113" t="s">
        <v>365</v>
      </c>
      <c r="L71" s="113" t="s">
        <v>423</v>
      </c>
      <c r="M71" s="113" t="s">
        <v>423</v>
      </c>
      <c r="N71" s="113" t="s">
        <v>423</v>
      </c>
      <c r="O71" s="113" t="s">
        <v>423</v>
      </c>
      <c r="P71" s="113" t="s">
        <v>365</v>
      </c>
      <c r="Q71" s="113" t="s">
        <v>365</v>
      </c>
      <c r="R71" s="115">
        <v>0</v>
      </c>
      <c r="S71" s="115">
        <v>0</v>
      </c>
      <c r="T71" s="115">
        <v>0</v>
      </c>
      <c r="U71" s="115">
        <v>0</v>
      </c>
      <c r="V71" s="116" t="s">
        <v>631</v>
      </c>
      <c r="W71" s="113" t="s">
        <v>423</v>
      </c>
      <c r="X71" s="113" t="s">
        <v>398</v>
      </c>
    </row>
    <row r="72" spans="1:24" ht="21">
      <c r="A72" s="54" t="s">
        <v>341</v>
      </c>
      <c r="B72" s="54" t="s">
        <v>342</v>
      </c>
      <c r="C72" s="54" t="s">
        <v>364</v>
      </c>
      <c r="D72" s="54" t="s">
        <v>365</v>
      </c>
      <c r="E72" s="54" t="s">
        <v>365</v>
      </c>
      <c r="F72" s="54" t="s">
        <v>365</v>
      </c>
      <c r="G72" s="54" t="s">
        <v>365</v>
      </c>
      <c r="H72" s="54" t="s">
        <v>365</v>
      </c>
      <c r="I72" s="54" t="s">
        <v>365</v>
      </c>
      <c r="J72" s="54" t="s">
        <v>365</v>
      </c>
      <c r="K72" s="54" t="s">
        <v>365</v>
      </c>
      <c r="L72" s="54" t="s">
        <v>365</v>
      </c>
      <c r="M72" s="54" t="s">
        <v>365</v>
      </c>
      <c r="N72" s="54" t="s">
        <v>365</v>
      </c>
      <c r="O72" s="54" t="s">
        <v>365</v>
      </c>
      <c r="P72" s="54" t="s">
        <v>365</v>
      </c>
      <c r="Q72" s="54" t="s">
        <v>365</v>
      </c>
      <c r="R72" s="54" t="s">
        <v>365</v>
      </c>
      <c r="S72" s="54" t="s">
        <v>365</v>
      </c>
      <c r="T72" s="54" t="s">
        <v>365</v>
      </c>
      <c r="U72" s="54" t="s">
        <v>365</v>
      </c>
      <c r="V72" s="54" t="s">
        <v>365</v>
      </c>
      <c r="W72" s="54" t="s">
        <v>365</v>
      </c>
      <c r="X72" s="54" t="s">
        <v>365</v>
      </c>
    </row>
    <row r="73" spans="1:24" ht="21">
      <c r="A73" s="54" t="s">
        <v>343</v>
      </c>
      <c r="B73" s="54" t="s">
        <v>344</v>
      </c>
      <c r="C73" s="54" t="s">
        <v>364</v>
      </c>
      <c r="D73" s="54" t="s">
        <v>365</v>
      </c>
      <c r="E73" s="54" t="s">
        <v>365</v>
      </c>
      <c r="F73" s="54" t="s">
        <v>365</v>
      </c>
      <c r="G73" s="54" t="s">
        <v>365</v>
      </c>
      <c r="H73" s="54" t="s">
        <v>365</v>
      </c>
      <c r="I73" s="54" t="s">
        <v>365</v>
      </c>
      <c r="J73" s="54" t="s">
        <v>365</v>
      </c>
      <c r="K73" s="54" t="s">
        <v>365</v>
      </c>
      <c r="L73" s="54" t="s">
        <v>365</v>
      </c>
      <c r="M73" s="54" t="s">
        <v>365</v>
      </c>
      <c r="N73" s="54" t="s">
        <v>365</v>
      </c>
      <c r="O73" s="54" t="s">
        <v>365</v>
      </c>
      <c r="P73" s="54" t="s">
        <v>365</v>
      </c>
      <c r="Q73" s="54" t="s">
        <v>365</v>
      </c>
      <c r="R73" s="54" t="s">
        <v>365</v>
      </c>
      <c r="S73" s="54" t="s">
        <v>365</v>
      </c>
      <c r="T73" s="54" t="s">
        <v>365</v>
      </c>
      <c r="U73" s="54" t="s">
        <v>365</v>
      </c>
      <c r="V73" s="54" t="s">
        <v>365</v>
      </c>
      <c r="W73" s="54" t="s">
        <v>365</v>
      </c>
      <c r="X73" s="54" t="s">
        <v>365</v>
      </c>
    </row>
    <row r="74" spans="1:24" ht="12.75">
      <c r="A74" s="54" t="s">
        <v>345</v>
      </c>
      <c r="B74" s="54" t="s">
        <v>346</v>
      </c>
      <c r="C74" s="54" t="s">
        <v>364</v>
      </c>
      <c r="D74" s="54" t="s">
        <v>365</v>
      </c>
      <c r="E74" s="54" t="s">
        <v>365</v>
      </c>
      <c r="F74" s="54" t="s">
        <v>365</v>
      </c>
      <c r="G74" s="54" t="s">
        <v>365</v>
      </c>
      <c r="H74" s="54" t="s">
        <v>365</v>
      </c>
      <c r="I74" s="54" t="s">
        <v>365</v>
      </c>
      <c r="J74" s="54" t="s">
        <v>365</v>
      </c>
      <c r="K74" s="54" t="s">
        <v>365</v>
      </c>
      <c r="L74" s="54" t="s">
        <v>365</v>
      </c>
      <c r="M74" s="54" t="s">
        <v>365</v>
      </c>
      <c r="N74" s="54" t="s">
        <v>365</v>
      </c>
      <c r="O74" s="54" t="s">
        <v>365</v>
      </c>
      <c r="P74" s="54" t="s">
        <v>365</v>
      </c>
      <c r="Q74" s="54" t="s">
        <v>365</v>
      </c>
      <c r="R74" s="54" t="s">
        <v>365</v>
      </c>
      <c r="S74" s="54" t="s">
        <v>365</v>
      </c>
      <c r="T74" s="54" t="s">
        <v>365</v>
      </c>
      <c r="U74" s="54" t="s">
        <v>365</v>
      </c>
      <c r="V74" s="54" t="s">
        <v>365</v>
      </c>
      <c r="W74" s="54" t="s">
        <v>365</v>
      </c>
      <c r="X74" s="54" t="s">
        <v>365</v>
      </c>
    </row>
    <row r="75" spans="1:24" ht="21">
      <c r="A75" s="54" t="s">
        <v>347</v>
      </c>
      <c r="B75" s="54" t="s">
        <v>348</v>
      </c>
      <c r="C75" s="54" t="s">
        <v>364</v>
      </c>
      <c r="D75" s="54" t="s">
        <v>365</v>
      </c>
      <c r="E75" s="54" t="s">
        <v>365</v>
      </c>
      <c r="F75" s="54" t="s">
        <v>365</v>
      </c>
      <c r="G75" s="54" t="s">
        <v>365</v>
      </c>
      <c r="H75" s="54" t="s">
        <v>365</v>
      </c>
      <c r="I75" s="54" t="s">
        <v>365</v>
      </c>
      <c r="J75" s="54" t="s">
        <v>365</v>
      </c>
      <c r="K75" s="54" t="s">
        <v>365</v>
      </c>
      <c r="L75" s="54" t="s">
        <v>365</v>
      </c>
      <c r="M75" s="54" t="s">
        <v>365</v>
      </c>
      <c r="N75" s="54" t="s">
        <v>365</v>
      </c>
      <c r="O75" s="54" t="s">
        <v>365</v>
      </c>
      <c r="P75" s="54" t="s">
        <v>365</v>
      </c>
      <c r="Q75" s="54" t="s">
        <v>365</v>
      </c>
      <c r="R75" s="54" t="s">
        <v>365</v>
      </c>
      <c r="S75" s="54" t="s">
        <v>365</v>
      </c>
      <c r="T75" s="54" t="s">
        <v>365</v>
      </c>
      <c r="U75" s="54" t="s">
        <v>365</v>
      </c>
      <c r="V75" s="54" t="s">
        <v>365</v>
      </c>
      <c r="W75" s="54" t="s">
        <v>365</v>
      </c>
      <c r="X75" s="54" t="s">
        <v>365</v>
      </c>
    </row>
    <row r="76" spans="1:24" s="138" customFormat="1" ht="105.75" customHeight="1">
      <c r="A76" s="113" t="s">
        <v>347</v>
      </c>
      <c r="B76" s="113" t="s">
        <v>537</v>
      </c>
      <c r="C76" s="113" t="s">
        <v>536</v>
      </c>
      <c r="D76" s="113" t="s">
        <v>365</v>
      </c>
      <c r="E76" s="113" t="s">
        <v>365</v>
      </c>
      <c r="F76" s="113" t="s">
        <v>365</v>
      </c>
      <c r="G76" s="113" t="s">
        <v>365</v>
      </c>
      <c r="H76" s="113" t="s">
        <v>365</v>
      </c>
      <c r="I76" s="113" t="s">
        <v>365</v>
      </c>
      <c r="J76" s="113" t="s">
        <v>634</v>
      </c>
      <c r="K76" s="113" t="s">
        <v>365</v>
      </c>
      <c r="L76" s="113" t="s">
        <v>423</v>
      </c>
      <c r="M76" s="113" t="s">
        <v>398</v>
      </c>
      <c r="N76" s="113" t="s">
        <v>398</v>
      </c>
      <c r="O76" s="113" t="s">
        <v>423</v>
      </c>
      <c r="P76" s="113" t="s">
        <v>365</v>
      </c>
      <c r="Q76" s="113" t="s">
        <v>365</v>
      </c>
      <c r="R76" s="115">
        <v>0</v>
      </c>
      <c r="S76" s="115">
        <v>0</v>
      </c>
      <c r="T76" s="115">
        <v>0</v>
      </c>
      <c r="U76" s="115">
        <v>0</v>
      </c>
      <c r="V76" s="113" t="s">
        <v>634</v>
      </c>
      <c r="W76" s="113" t="s">
        <v>365</v>
      </c>
      <c r="X76" s="113" t="s">
        <v>365</v>
      </c>
    </row>
    <row r="77" spans="1:24" s="138" customFormat="1" ht="83.25" customHeight="1">
      <c r="A77" s="113" t="s">
        <v>347</v>
      </c>
      <c r="B77" s="113" t="s">
        <v>538</v>
      </c>
      <c r="C77" s="113" t="s">
        <v>380</v>
      </c>
      <c r="D77" s="113" t="s">
        <v>365</v>
      </c>
      <c r="E77" s="113" t="s">
        <v>365</v>
      </c>
      <c r="F77" s="113" t="s">
        <v>365</v>
      </c>
      <c r="G77" s="113" t="s">
        <v>365</v>
      </c>
      <c r="H77" s="113" t="s">
        <v>365</v>
      </c>
      <c r="I77" s="113" t="s">
        <v>365</v>
      </c>
      <c r="J77" s="113" t="s">
        <v>635</v>
      </c>
      <c r="K77" s="113" t="s">
        <v>365</v>
      </c>
      <c r="L77" s="113" t="s">
        <v>423</v>
      </c>
      <c r="M77" s="113" t="s">
        <v>398</v>
      </c>
      <c r="N77" s="113" t="s">
        <v>398</v>
      </c>
      <c r="O77" s="113" t="s">
        <v>423</v>
      </c>
      <c r="P77" s="113" t="s">
        <v>365</v>
      </c>
      <c r="Q77" s="113" t="s">
        <v>365</v>
      </c>
      <c r="R77" s="115">
        <v>0</v>
      </c>
      <c r="S77" s="115">
        <v>0</v>
      </c>
      <c r="T77" s="115">
        <v>0</v>
      </c>
      <c r="U77" s="115">
        <v>0</v>
      </c>
      <c r="V77" s="113" t="s">
        <v>635</v>
      </c>
      <c r="W77" s="113" t="s">
        <v>365</v>
      </c>
      <c r="X77" s="113" t="s">
        <v>365</v>
      </c>
    </row>
    <row r="78" spans="1:24" ht="12.75">
      <c r="A78" s="54" t="s">
        <v>349</v>
      </c>
      <c r="B78" s="54" t="s">
        <v>350</v>
      </c>
      <c r="C78" s="54" t="s">
        <v>364</v>
      </c>
      <c r="D78" s="54" t="s">
        <v>365</v>
      </c>
      <c r="E78" s="54" t="s">
        <v>365</v>
      </c>
      <c r="F78" s="54" t="s">
        <v>365</v>
      </c>
      <c r="G78" s="54" t="s">
        <v>365</v>
      </c>
      <c r="H78" s="54" t="s">
        <v>365</v>
      </c>
      <c r="I78" s="54" t="s">
        <v>365</v>
      </c>
      <c r="J78" s="54" t="s">
        <v>365</v>
      </c>
      <c r="K78" s="54" t="s">
        <v>365</v>
      </c>
      <c r="L78" s="54" t="s">
        <v>365</v>
      </c>
      <c r="M78" s="54" t="s">
        <v>365</v>
      </c>
      <c r="N78" s="54" t="s">
        <v>365</v>
      </c>
      <c r="O78" s="54" t="s">
        <v>365</v>
      </c>
      <c r="P78" s="54" t="s">
        <v>365</v>
      </c>
      <c r="Q78" s="54" t="s">
        <v>365</v>
      </c>
      <c r="R78" s="54" t="s">
        <v>365</v>
      </c>
      <c r="S78" s="54" t="s">
        <v>365</v>
      </c>
      <c r="T78" s="54" t="s">
        <v>365</v>
      </c>
      <c r="U78" s="54" t="s">
        <v>365</v>
      </c>
      <c r="V78" s="54" t="s">
        <v>365</v>
      </c>
      <c r="W78" s="54" t="s">
        <v>365</v>
      </c>
      <c r="X78" s="54" t="s">
        <v>365</v>
      </c>
    </row>
    <row r="79" spans="1:24" ht="19.5" customHeight="1">
      <c r="A79" s="54" t="s">
        <v>351</v>
      </c>
      <c r="B79" s="54" t="s">
        <v>352</v>
      </c>
      <c r="C79" s="54" t="s">
        <v>364</v>
      </c>
      <c r="D79" s="54" t="s">
        <v>365</v>
      </c>
      <c r="E79" s="54" t="s">
        <v>365</v>
      </c>
      <c r="F79" s="54" t="s">
        <v>365</v>
      </c>
      <c r="G79" s="54" t="s">
        <v>365</v>
      </c>
      <c r="H79" s="54" t="s">
        <v>365</v>
      </c>
      <c r="I79" s="54" t="s">
        <v>365</v>
      </c>
      <c r="J79" s="54" t="s">
        <v>365</v>
      </c>
      <c r="K79" s="54" t="s">
        <v>365</v>
      </c>
      <c r="L79" s="54" t="s">
        <v>365</v>
      </c>
      <c r="M79" s="54" t="s">
        <v>365</v>
      </c>
      <c r="N79" s="54" t="s">
        <v>365</v>
      </c>
      <c r="O79" s="54" t="s">
        <v>365</v>
      </c>
      <c r="P79" s="54" t="s">
        <v>365</v>
      </c>
      <c r="Q79" s="54" t="s">
        <v>365</v>
      </c>
      <c r="R79" s="54" t="s">
        <v>365</v>
      </c>
      <c r="S79" s="54" t="s">
        <v>365</v>
      </c>
      <c r="T79" s="54" t="s">
        <v>365</v>
      </c>
      <c r="U79" s="54" t="s">
        <v>365</v>
      </c>
      <c r="V79" s="54" t="s">
        <v>365</v>
      </c>
      <c r="W79" s="54" t="s">
        <v>365</v>
      </c>
      <c r="X79" s="54" t="s">
        <v>365</v>
      </c>
    </row>
    <row r="80" spans="1:24" ht="12.75">
      <c r="A80" s="54" t="s">
        <v>353</v>
      </c>
      <c r="B80" s="54" t="s">
        <v>354</v>
      </c>
      <c r="C80" s="54" t="s">
        <v>364</v>
      </c>
      <c r="D80" s="54" t="s">
        <v>365</v>
      </c>
      <c r="E80" s="54" t="s">
        <v>365</v>
      </c>
      <c r="F80" s="54" t="s">
        <v>365</v>
      </c>
      <c r="G80" s="54" t="s">
        <v>365</v>
      </c>
      <c r="H80" s="54" t="s">
        <v>365</v>
      </c>
      <c r="I80" s="54" t="s">
        <v>365</v>
      </c>
      <c r="J80" s="54" t="s">
        <v>365</v>
      </c>
      <c r="K80" s="54" t="s">
        <v>365</v>
      </c>
      <c r="L80" s="54" t="s">
        <v>365</v>
      </c>
      <c r="M80" s="54" t="s">
        <v>365</v>
      </c>
      <c r="N80" s="54" t="s">
        <v>365</v>
      </c>
      <c r="O80" s="54" t="s">
        <v>365</v>
      </c>
      <c r="P80" s="54" t="s">
        <v>365</v>
      </c>
      <c r="Q80" s="54" t="s">
        <v>365</v>
      </c>
      <c r="R80" s="54" t="s">
        <v>365</v>
      </c>
      <c r="S80" s="54" t="s">
        <v>365</v>
      </c>
      <c r="T80" s="54" t="s">
        <v>365</v>
      </c>
      <c r="U80" s="54" t="s">
        <v>365</v>
      </c>
      <c r="V80" s="54" t="s">
        <v>365</v>
      </c>
      <c r="W80" s="54" t="s">
        <v>365</v>
      </c>
      <c r="X80" s="54" t="s">
        <v>365</v>
      </c>
    </row>
    <row r="81" spans="1:24" ht="21">
      <c r="A81" s="54" t="s">
        <v>355</v>
      </c>
      <c r="B81" s="54" t="s">
        <v>356</v>
      </c>
      <c r="C81" s="54" t="s">
        <v>364</v>
      </c>
      <c r="D81" s="54" t="s">
        <v>365</v>
      </c>
      <c r="E81" s="54" t="s">
        <v>365</v>
      </c>
      <c r="F81" s="54" t="s">
        <v>365</v>
      </c>
      <c r="G81" s="54" t="s">
        <v>365</v>
      </c>
      <c r="H81" s="54" t="s">
        <v>365</v>
      </c>
      <c r="I81" s="54" t="s">
        <v>365</v>
      </c>
      <c r="J81" s="54" t="s">
        <v>365</v>
      </c>
      <c r="K81" s="54" t="s">
        <v>365</v>
      </c>
      <c r="L81" s="54" t="s">
        <v>365</v>
      </c>
      <c r="M81" s="54" t="s">
        <v>365</v>
      </c>
      <c r="N81" s="54" t="s">
        <v>365</v>
      </c>
      <c r="O81" s="54" t="s">
        <v>365</v>
      </c>
      <c r="P81" s="54" t="s">
        <v>365</v>
      </c>
      <c r="Q81" s="54" t="s">
        <v>365</v>
      </c>
      <c r="R81" s="54" t="s">
        <v>365</v>
      </c>
      <c r="S81" s="54" t="s">
        <v>365</v>
      </c>
      <c r="T81" s="54" t="s">
        <v>365</v>
      </c>
      <c r="U81" s="54" t="s">
        <v>365</v>
      </c>
      <c r="V81" s="54" t="s">
        <v>365</v>
      </c>
      <c r="W81" s="54" t="s">
        <v>365</v>
      </c>
      <c r="X81" s="54" t="s">
        <v>365</v>
      </c>
    </row>
    <row r="82" spans="1:24" ht="12.75">
      <c r="A82" s="54" t="s">
        <v>357</v>
      </c>
      <c r="B82" s="54" t="s">
        <v>358</v>
      </c>
      <c r="C82" s="54" t="s">
        <v>364</v>
      </c>
      <c r="D82" s="54" t="s">
        <v>365</v>
      </c>
      <c r="E82" s="54" t="s">
        <v>365</v>
      </c>
      <c r="F82" s="54" t="s">
        <v>365</v>
      </c>
      <c r="G82" s="54" t="s">
        <v>365</v>
      </c>
      <c r="H82" s="54" t="s">
        <v>365</v>
      </c>
      <c r="I82" s="54" t="s">
        <v>365</v>
      </c>
      <c r="J82" s="54" t="s">
        <v>365</v>
      </c>
      <c r="K82" s="54" t="s">
        <v>365</v>
      </c>
      <c r="L82" s="54" t="s">
        <v>365</v>
      </c>
      <c r="M82" s="54" t="s">
        <v>365</v>
      </c>
      <c r="N82" s="54" t="s">
        <v>365</v>
      </c>
      <c r="O82" s="54" t="s">
        <v>365</v>
      </c>
      <c r="P82" s="54" t="s">
        <v>365</v>
      </c>
      <c r="Q82" s="54" t="s">
        <v>365</v>
      </c>
      <c r="R82" s="54" t="s">
        <v>365</v>
      </c>
      <c r="S82" s="54" t="s">
        <v>365</v>
      </c>
      <c r="T82" s="54" t="s">
        <v>365</v>
      </c>
      <c r="U82" s="54" t="s">
        <v>365</v>
      </c>
      <c r="V82" s="54" t="s">
        <v>365</v>
      </c>
      <c r="W82" s="54" t="s">
        <v>365</v>
      </c>
      <c r="X82" s="54" t="s">
        <v>365</v>
      </c>
    </row>
    <row r="83" spans="1:24" ht="12.75">
      <c r="A83" s="57"/>
      <c r="B83" s="57" t="s">
        <v>472</v>
      </c>
      <c r="C83" s="57"/>
      <c r="D83" s="57"/>
      <c r="E83" s="57"/>
      <c r="F83" s="57"/>
      <c r="G83" s="57"/>
      <c r="H83" s="57"/>
      <c r="I83" s="57"/>
      <c r="J83" s="57"/>
      <c r="K83" s="57"/>
      <c r="L83" s="57"/>
      <c r="M83" s="57"/>
      <c r="N83" s="57"/>
      <c r="O83" s="57"/>
      <c r="P83" s="57"/>
      <c r="Q83" s="57"/>
      <c r="R83" s="57"/>
      <c r="S83" s="57"/>
      <c r="T83" s="57"/>
      <c r="U83" s="57"/>
      <c r="V83" s="57"/>
      <c r="W83" s="57"/>
      <c r="X83" s="57"/>
    </row>
    <row r="84" spans="1:24" s="138" customFormat="1" ht="31.5">
      <c r="A84" s="113" t="s">
        <v>357</v>
      </c>
      <c r="B84" s="118" t="s">
        <v>362</v>
      </c>
      <c r="C84" s="113" t="s">
        <v>385</v>
      </c>
      <c r="D84" s="113" t="s">
        <v>365</v>
      </c>
      <c r="E84" s="113" t="s">
        <v>365</v>
      </c>
      <c r="F84" s="113" t="s">
        <v>365</v>
      </c>
      <c r="G84" s="113" t="s">
        <v>365</v>
      </c>
      <c r="H84" s="113" t="s">
        <v>365</v>
      </c>
      <c r="I84" s="113" t="s">
        <v>365</v>
      </c>
      <c r="J84" s="113" t="s">
        <v>365</v>
      </c>
      <c r="K84" s="113" t="s">
        <v>365</v>
      </c>
      <c r="L84" s="113" t="s">
        <v>423</v>
      </c>
      <c r="M84" s="113" t="s">
        <v>398</v>
      </c>
      <c r="N84" s="113" t="s">
        <v>423</v>
      </c>
      <c r="O84" s="113" t="s">
        <v>423</v>
      </c>
      <c r="P84" s="113" t="s">
        <v>365</v>
      </c>
      <c r="Q84" s="113" t="s">
        <v>365</v>
      </c>
      <c r="R84" s="115">
        <v>0</v>
      </c>
      <c r="S84" s="115">
        <v>0</v>
      </c>
      <c r="T84" s="115">
        <v>0</v>
      </c>
      <c r="U84" s="115">
        <v>0</v>
      </c>
      <c r="V84" s="116" t="s">
        <v>417</v>
      </c>
      <c r="W84" s="113" t="s">
        <v>423</v>
      </c>
      <c r="X84" s="113" t="s">
        <v>398</v>
      </c>
    </row>
    <row r="85" spans="1:24" s="138" customFormat="1" ht="42">
      <c r="A85" s="113" t="s">
        <v>357</v>
      </c>
      <c r="B85" s="118" t="s">
        <v>455</v>
      </c>
      <c r="C85" s="113" t="s">
        <v>456</v>
      </c>
      <c r="D85" s="113" t="s">
        <v>657</v>
      </c>
      <c r="E85" s="113" t="s">
        <v>365</v>
      </c>
      <c r="F85" s="113" t="s">
        <v>365</v>
      </c>
      <c r="G85" s="113" t="s">
        <v>365</v>
      </c>
      <c r="H85" s="113" t="s">
        <v>365</v>
      </c>
      <c r="I85" s="113" t="s">
        <v>365</v>
      </c>
      <c r="J85" s="113" t="s">
        <v>365</v>
      </c>
      <c r="K85" s="113" t="s">
        <v>365</v>
      </c>
      <c r="L85" s="113" t="s">
        <v>423</v>
      </c>
      <c r="M85" s="113" t="s">
        <v>423</v>
      </c>
      <c r="N85" s="113" t="s">
        <v>423</v>
      </c>
      <c r="O85" s="113" t="s">
        <v>423</v>
      </c>
      <c r="P85" s="113" t="s">
        <v>365</v>
      </c>
      <c r="Q85" s="113" t="s">
        <v>365</v>
      </c>
      <c r="R85" s="115">
        <v>0</v>
      </c>
      <c r="S85" s="115">
        <v>0</v>
      </c>
      <c r="T85" s="115">
        <v>0</v>
      </c>
      <c r="U85" s="115">
        <v>0</v>
      </c>
      <c r="V85" s="116" t="s">
        <v>632</v>
      </c>
      <c r="W85" s="113" t="s">
        <v>423</v>
      </c>
      <c r="X85" s="113" t="s">
        <v>398</v>
      </c>
    </row>
    <row r="86" spans="1:24" s="138" customFormat="1" ht="31.5">
      <c r="A86" s="113" t="s">
        <v>357</v>
      </c>
      <c r="B86" s="118" t="s">
        <v>457</v>
      </c>
      <c r="C86" s="113" t="s">
        <v>458</v>
      </c>
      <c r="D86" s="113" t="s">
        <v>365</v>
      </c>
      <c r="E86" s="113" t="s">
        <v>365</v>
      </c>
      <c r="F86" s="113" t="s">
        <v>365</v>
      </c>
      <c r="G86" s="113" t="s">
        <v>365</v>
      </c>
      <c r="H86" s="113" t="s">
        <v>365</v>
      </c>
      <c r="I86" s="113" t="s">
        <v>365</v>
      </c>
      <c r="J86" s="113" t="s">
        <v>365</v>
      </c>
      <c r="K86" s="113" t="s">
        <v>365</v>
      </c>
      <c r="L86" s="113" t="s">
        <v>423</v>
      </c>
      <c r="M86" s="113" t="s">
        <v>423</v>
      </c>
      <c r="N86" s="113" t="s">
        <v>423</v>
      </c>
      <c r="O86" s="113" t="s">
        <v>423</v>
      </c>
      <c r="P86" s="113" t="s">
        <v>365</v>
      </c>
      <c r="Q86" s="113" t="s">
        <v>365</v>
      </c>
      <c r="R86" s="115">
        <v>0</v>
      </c>
      <c r="S86" s="115">
        <v>0</v>
      </c>
      <c r="T86" s="115">
        <v>0</v>
      </c>
      <c r="U86" s="115">
        <v>0</v>
      </c>
      <c r="V86" s="116" t="s">
        <v>633</v>
      </c>
      <c r="W86" s="113" t="s">
        <v>365</v>
      </c>
      <c r="X86" s="113" t="s">
        <v>365</v>
      </c>
    </row>
    <row r="87" spans="1:24" s="138" customFormat="1" ht="21">
      <c r="A87" s="113" t="s">
        <v>357</v>
      </c>
      <c r="B87" s="118" t="s">
        <v>459</v>
      </c>
      <c r="C87" s="113" t="s">
        <v>460</v>
      </c>
      <c r="D87" s="113" t="s">
        <v>656</v>
      </c>
      <c r="E87" s="113" t="s">
        <v>365</v>
      </c>
      <c r="F87" s="113" t="s">
        <v>365</v>
      </c>
      <c r="G87" s="113" t="s">
        <v>365</v>
      </c>
      <c r="H87" s="113" t="s">
        <v>365</v>
      </c>
      <c r="I87" s="113" t="s">
        <v>365</v>
      </c>
      <c r="J87" s="113" t="s">
        <v>365</v>
      </c>
      <c r="K87" s="113" t="s">
        <v>365</v>
      </c>
      <c r="L87" s="113" t="s">
        <v>423</v>
      </c>
      <c r="M87" s="113" t="s">
        <v>423</v>
      </c>
      <c r="N87" s="113" t="s">
        <v>423</v>
      </c>
      <c r="O87" s="113" t="s">
        <v>423</v>
      </c>
      <c r="P87" s="113" t="s">
        <v>365</v>
      </c>
      <c r="Q87" s="113" t="s">
        <v>365</v>
      </c>
      <c r="R87" s="115">
        <v>0</v>
      </c>
      <c r="S87" s="115">
        <v>0</v>
      </c>
      <c r="T87" s="115">
        <v>0</v>
      </c>
      <c r="U87" s="115">
        <v>0</v>
      </c>
      <c r="V87" s="116" t="s">
        <v>417</v>
      </c>
      <c r="W87" s="113" t="s">
        <v>423</v>
      </c>
      <c r="X87" s="113" t="s">
        <v>398</v>
      </c>
    </row>
    <row r="88" spans="1:24" s="138" customFormat="1" ht="21">
      <c r="A88" s="113" t="s">
        <v>357</v>
      </c>
      <c r="B88" s="118" t="s">
        <v>461</v>
      </c>
      <c r="C88" s="113" t="s">
        <v>462</v>
      </c>
      <c r="D88" s="113" t="s">
        <v>662</v>
      </c>
      <c r="E88" s="113" t="s">
        <v>365</v>
      </c>
      <c r="F88" s="113" t="s">
        <v>365</v>
      </c>
      <c r="G88" s="113" t="s">
        <v>365</v>
      </c>
      <c r="H88" s="113" t="s">
        <v>365</v>
      </c>
      <c r="I88" s="113" t="s">
        <v>365</v>
      </c>
      <c r="J88" s="113" t="s">
        <v>365</v>
      </c>
      <c r="K88" s="113" t="s">
        <v>365</v>
      </c>
      <c r="L88" s="113" t="s">
        <v>423</v>
      </c>
      <c r="M88" s="113" t="s">
        <v>423</v>
      </c>
      <c r="N88" s="113" t="s">
        <v>423</v>
      </c>
      <c r="O88" s="113" t="s">
        <v>423</v>
      </c>
      <c r="P88" s="113" t="s">
        <v>365</v>
      </c>
      <c r="Q88" s="113" t="s">
        <v>365</v>
      </c>
      <c r="R88" s="115">
        <v>0</v>
      </c>
      <c r="S88" s="115">
        <v>0</v>
      </c>
      <c r="T88" s="115">
        <v>0</v>
      </c>
      <c r="U88" s="115">
        <v>0</v>
      </c>
      <c r="V88" s="116" t="s">
        <v>417</v>
      </c>
      <c r="W88" s="113" t="s">
        <v>423</v>
      </c>
      <c r="X88" s="113" t="s">
        <v>398</v>
      </c>
    </row>
    <row r="89" spans="1:24" s="138" customFormat="1" ht="21">
      <c r="A89" s="113" t="s">
        <v>357</v>
      </c>
      <c r="B89" s="118" t="s">
        <v>463</v>
      </c>
      <c r="C89" s="113" t="s">
        <v>464</v>
      </c>
      <c r="D89" s="113" t="s">
        <v>425</v>
      </c>
      <c r="E89" s="113" t="s">
        <v>365</v>
      </c>
      <c r="F89" s="113" t="s">
        <v>365</v>
      </c>
      <c r="G89" s="113" t="s">
        <v>365</v>
      </c>
      <c r="H89" s="113" t="s">
        <v>365</v>
      </c>
      <c r="I89" s="113" t="s">
        <v>365</v>
      </c>
      <c r="J89" s="113" t="s">
        <v>365</v>
      </c>
      <c r="K89" s="113" t="s">
        <v>365</v>
      </c>
      <c r="L89" s="113" t="s">
        <v>423</v>
      </c>
      <c r="M89" s="113" t="s">
        <v>423</v>
      </c>
      <c r="N89" s="113" t="s">
        <v>423</v>
      </c>
      <c r="O89" s="113" t="s">
        <v>423</v>
      </c>
      <c r="P89" s="113" t="s">
        <v>365</v>
      </c>
      <c r="Q89" s="113" t="s">
        <v>365</v>
      </c>
      <c r="R89" s="115">
        <v>0</v>
      </c>
      <c r="S89" s="115">
        <v>0</v>
      </c>
      <c r="T89" s="115">
        <v>0</v>
      </c>
      <c r="U89" s="115">
        <v>0</v>
      </c>
      <c r="V89" s="116" t="s">
        <v>417</v>
      </c>
      <c r="W89" s="113" t="s">
        <v>423</v>
      </c>
      <c r="X89" s="113" t="s">
        <v>398</v>
      </c>
    </row>
    <row r="90" spans="1:24" s="138" customFormat="1" ht="31.5">
      <c r="A90" s="113" t="s">
        <v>357</v>
      </c>
      <c r="B90" s="118" t="s">
        <v>640</v>
      </c>
      <c r="C90" s="113" t="s">
        <v>465</v>
      </c>
      <c r="D90" s="113" t="s">
        <v>365</v>
      </c>
      <c r="E90" s="113" t="s">
        <v>365</v>
      </c>
      <c r="F90" s="113" t="s">
        <v>365</v>
      </c>
      <c r="G90" s="113" t="s">
        <v>365</v>
      </c>
      <c r="H90" s="113" t="s">
        <v>365</v>
      </c>
      <c r="I90" s="113" t="s">
        <v>365</v>
      </c>
      <c r="J90" s="113" t="s">
        <v>365</v>
      </c>
      <c r="K90" s="113" t="s">
        <v>365</v>
      </c>
      <c r="L90" s="113" t="s">
        <v>423</v>
      </c>
      <c r="M90" s="113" t="s">
        <v>423</v>
      </c>
      <c r="N90" s="113" t="s">
        <v>423</v>
      </c>
      <c r="O90" s="113" t="s">
        <v>423</v>
      </c>
      <c r="P90" s="113" t="s">
        <v>365</v>
      </c>
      <c r="Q90" s="113" t="s">
        <v>365</v>
      </c>
      <c r="R90" s="115">
        <v>0</v>
      </c>
      <c r="S90" s="115">
        <v>0</v>
      </c>
      <c r="T90" s="115">
        <v>0</v>
      </c>
      <c r="U90" s="115">
        <v>0</v>
      </c>
      <c r="V90" s="116" t="s">
        <v>636</v>
      </c>
      <c r="W90" s="113" t="s">
        <v>365</v>
      </c>
      <c r="X90" s="113" t="s">
        <v>365</v>
      </c>
    </row>
    <row r="91" spans="1:24" s="138" customFormat="1" ht="31.5">
      <c r="A91" s="113" t="s">
        <v>357</v>
      </c>
      <c r="B91" s="118" t="s">
        <v>466</v>
      </c>
      <c r="C91" s="113" t="s">
        <v>467</v>
      </c>
      <c r="D91" s="113" t="s">
        <v>365</v>
      </c>
      <c r="E91" s="113" t="s">
        <v>365</v>
      </c>
      <c r="F91" s="113" t="s">
        <v>365</v>
      </c>
      <c r="G91" s="113" t="s">
        <v>365</v>
      </c>
      <c r="H91" s="113" t="s">
        <v>365</v>
      </c>
      <c r="I91" s="113" t="s">
        <v>365</v>
      </c>
      <c r="J91" s="113" t="s">
        <v>365</v>
      </c>
      <c r="K91" s="113" t="s">
        <v>365</v>
      </c>
      <c r="L91" s="113" t="s">
        <v>423</v>
      </c>
      <c r="M91" s="113" t="s">
        <v>423</v>
      </c>
      <c r="N91" s="113" t="s">
        <v>423</v>
      </c>
      <c r="O91" s="113" t="s">
        <v>423</v>
      </c>
      <c r="P91" s="113" t="s">
        <v>365</v>
      </c>
      <c r="Q91" s="113" t="s">
        <v>365</v>
      </c>
      <c r="R91" s="115">
        <v>0</v>
      </c>
      <c r="S91" s="115">
        <v>0</v>
      </c>
      <c r="T91" s="115">
        <v>0</v>
      </c>
      <c r="U91" s="115">
        <v>0</v>
      </c>
      <c r="V91" s="116" t="s">
        <v>637</v>
      </c>
      <c r="W91" s="113" t="s">
        <v>365</v>
      </c>
      <c r="X91" s="113" t="s">
        <v>365</v>
      </c>
    </row>
    <row r="92" spans="1:24" s="138" customFormat="1" ht="31.5">
      <c r="A92" s="113" t="s">
        <v>357</v>
      </c>
      <c r="B92" s="118" t="s">
        <v>468</v>
      </c>
      <c r="C92" s="113" t="s">
        <v>469</v>
      </c>
      <c r="D92" s="113" t="s">
        <v>365</v>
      </c>
      <c r="E92" s="113" t="s">
        <v>365</v>
      </c>
      <c r="F92" s="113" t="s">
        <v>365</v>
      </c>
      <c r="G92" s="113" t="s">
        <v>365</v>
      </c>
      <c r="H92" s="113" t="s">
        <v>365</v>
      </c>
      <c r="I92" s="113" t="s">
        <v>365</v>
      </c>
      <c r="J92" s="113" t="s">
        <v>365</v>
      </c>
      <c r="K92" s="113" t="s">
        <v>365</v>
      </c>
      <c r="L92" s="113" t="s">
        <v>423</v>
      </c>
      <c r="M92" s="113" t="s">
        <v>423</v>
      </c>
      <c r="N92" s="113" t="s">
        <v>423</v>
      </c>
      <c r="O92" s="113" t="s">
        <v>423</v>
      </c>
      <c r="P92" s="113" t="s">
        <v>365</v>
      </c>
      <c r="Q92" s="113" t="s">
        <v>365</v>
      </c>
      <c r="R92" s="115">
        <v>0</v>
      </c>
      <c r="S92" s="115">
        <v>0</v>
      </c>
      <c r="T92" s="115">
        <v>0</v>
      </c>
      <c r="U92" s="115">
        <v>0</v>
      </c>
      <c r="V92" s="116" t="s">
        <v>637</v>
      </c>
      <c r="W92" s="113" t="s">
        <v>365</v>
      </c>
      <c r="X92" s="113" t="s">
        <v>365</v>
      </c>
    </row>
    <row r="93" spans="1:24" s="138" customFormat="1" ht="63">
      <c r="A93" s="113" t="s">
        <v>357</v>
      </c>
      <c r="B93" s="118" t="s">
        <v>387</v>
      </c>
      <c r="C93" s="113" t="s">
        <v>470</v>
      </c>
      <c r="D93" s="113" t="s">
        <v>365</v>
      </c>
      <c r="E93" s="113" t="s">
        <v>365</v>
      </c>
      <c r="F93" s="113" t="s">
        <v>365</v>
      </c>
      <c r="G93" s="113" t="s">
        <v>365</v>
      </c>
      <c r="H93" s="113" t="s">
        <v>365</v>
      </c>
      <c r="I93" s="113" t="s">
        <v>365</v>
      </c>
      <c r="J93" s="113" t="s">
        <v>365</v>
      </c>
      <c r="K93" s="113" t="s">
        <v>365</v>
      </c>
      <c r="L93" s="113" t="s">
        <v>423</v>
      </c>
      <c r="M93" s="113" t="s">
        <v>423</v>
      </c>
      <c r="N93" s="113" t="s">
        <v>423</v>
      </c>
      <c r="O93" s="113" t="s">
        <v>423</v>
      </c>
      <c r="P93" s="113" t="s">
        <v>365</v>
      </c>
      <c r="Q93" s="113" t="s">
        <v>365</v>
      </c>
      <c r="R93" s="115">
        <v>0</v>
      </c>
      <c r="S93" s="115">
        <v>0</v>
      </c>
      <c r="T93" s="115">
        <v>0</v>
      </c>
      <c r="U93" s="115">
        <v>0</v>
      </c>
      <c r="V93" s="116" t="s">
        <v>638</v>
      </c>
      <c r="W93" s="113" t="s">
        <v>365</v>
      </c>
      <c r="X93" s="113" t="s">
        <v>365</v>
      </c>
    </row>
    <row r="94" spans="1:24" s="138" customFormat="1" ht="76.5" customHeight="1">
      <c r="A94" s="113" t="s">
        <v>357</v>
      </c>
      <c r="B94" s="118" t="s">
        <v>674</v>
      </c>
      <c r="C94" s="113" t="s">
        <v>475</v>
      </c>
      <c r="D94" s="113" t="s">
        <v>365</v>
      </c>
      <c r="E94" s="113" t="s">
        <v>365</v>
      </c>
      <c r="F94" s="113" t="s">
        <v>365</v>
      </c>
      <c r="G94" s="113" t="s">
        <v>365</v>
      </c>
      <c r="H94" s="113" t="s">
        <v>365</v>
      </c>
      <c r="I94" s="113" t="s">
        <v>365</v>
      </c>
      <c r="J94" s="113" t="s">
        <v>365</v>
      </c>
      <c r="K94" s="116" t="s">
        <v>639</v>
      </c>
      <c r="L94" s="113" t="s">
        <v>423</v>
      </c>
      <c r="M94" s="113" t="s">
        <v>423</v>
      </c>
      <c r="N94" s="113" t="s">
        <v>423</v>
      </c>
      <c r="O94" s="113" t="s">
        <v>423</v>
      </c>
      <c r="P94" s="113" t="s">
        <v>365</v>
      </c>
      <c r="Q94" s="113" t="s">
        <v>365</v>
      </c>
      <c r="R94" s="115">
        <v>0</v>
      </c>
      <c r="S94" s="115">
        <v>0</v>
      </c>
      <c r="T94" s="115">
        <v>0</v>
      </c>
      <c r="U94" s="115">
        <v>0</v>
      </c>
      <c r="V94" s="116" t="s">
        <v>639</v>
      </c>
      <c r="W94" s="113" t="s">
        <v>365</v>
      </c>
      <c r="X94" s="113" t="s">
        <v>365</v>
      </c>
    </row>
    <row r="95" spans="1:24" ht="12.75">
      <c r="A95" s="105"/>
      <c r="B95" s="106" t="s">
        <v>473</v>
      </c>
      <c r="C95" s="105"/>
      <c r="D95" s="105"/>
      <c r="E95" s="105"/>
      <c r="F95" s="105"/>
      <c r="G95" s="105"/>
      <c r="H95" s="105"/>
      <c r="I95" s="105"/>
      <c r="J95" s="105"/>
      <c r="K95" s="105"/>
      <c r="L95" s="105"/>
      <c r="M95" s="105"/>
      <c r="N95" s="105"/>
      <c r="O95" s="105"/>
      <c r="P95" s="105"/>
      <c r="Q95" s="105"/>
      <c r="R95" s="105"/>
      <c r="S95" s="105"/>
      <c r="T95" s="105"/>
      <c r="U95" s="105"/>
      <c r="V95" s="105"/>
      <c r="W95" s="105"/>
      <c r="X95" s="105"/>
    </row>
    <row r="96" spans="1:24" s="138" customFormat="1" ht="31.5">
      <c r="A96" s="113" t="s">
        <v>357</v>
      </c>
      <c r="B96" s="118" t="s">
        <v>363</v>
      </c>
      <c r="C96" s="113" t="s">
        <v>386</v>
      </c>
      <c r="D96" s="113" t="s">
        <v>365</v>
      </c>
      <c r="E96" s="113" t="s">
        <v>365</v>
      </c>
      <c r="F96" s="113" t="s">
        <v>365</v>
      </c>
      <c r="G96" s="113" t="s">
        <v>365</v>
      </c>
      <c r="H96" s="113" t="s">
        <v>365</v>
      </c>
      <c r="I96" s="113" t="s">
        <v>365</v>
      </c>
      <c r="J96" s="113" t="s">
        <v>365</v>
      </c>
      <c r="K96" s="113" t="s">
        <v>365</v>
      </c>
      <c r="L96" s="113" t="s">
        <v>423</v>
      </c>
      <c r="M96" s="113" t="s">
        <v>398</v>
      </c>
      <c r="N96" s="113" t="s">
        <v>423</v>
      </c>
      <c r="O96" s="113" t="s">
        <v>423</v>
      </c>
      <c r="P96" s="113" t="s">
        <v>365</v>
      </c>
      <c r="Q96" s="113" t="s">
        <v>365</v>
      </c>
      <c r="R96" s="115">
        <v>0</v>
      </c>
      <c r="S96" s="115">
        <v>0</v>
      </c>
      <c r="T96" s="115">
        <v>0</v>
      </c>
      <c r="U96" s="115">
        <v>0</v>
      </c>
      <c r="V96" s="116" t="s">
        <v>418</v>
      </c>
      <c r="W96" s="113" t="s">
        <v>423</v>
      </c>
      <c r="X96" s="113" t="s">
        <v>398</v>
      </c>
    </row>
    <row r="97" spans="1:24" s="138" customFormat="1" ht="84">
      <c r="A97" s="113" t="s">
        <v>357</v>
      </c>
      <c r="B97" s="118" t="s">
        <v>673</v>
      </c>
      <c r="C97" s="113" t="s">
        <v>380</v>
      </c>
      <c r="D97" s="113" t="s">
        <v>365</v>
      </c>
      <c r="E97" s="113" t="s">
        <v>365</v>
      </c>
      <c r="F97" s="113" t="s">
        <v>365</v>
      </c>
      <c r="G97" s="113" t="s">
        <v>365</v>
      </c>
      <c r="H97" s="113" t="s">
        <v>365</v>
      </c>
      <c r="I97" s="113" t="s">
        <v>365</v>
      </c>
      <c r="J97" s="113" t="s">
        <v>365</v>
      </c>
      <c r="K97" s="113" t="s">
        <v>678</v>
      </c>
      <c r="L97" s="113" t="s">
        <v>423</v>
      </c>
      <c r="M97" s="113" t="s">
        <v>423</v>
      </c>
      <c r="N97" s="113" t="s">
        <v>423</v>
      </c>
      <c r="O97" s="113" t="s">
        <v>423</v>
      </c>
      <c r="P97" s="113" t="s">
        <v>365</v>
      </c>
      <c r="Q97" s="113" t="s">
        <v>365</v>
      </c>
      <c r="R97" s="115">
        <v>0</v>
      </c>
      <c r="S97" s="115">
        <v>0</v>
      </c>
      <c r="T97" s="115">
        <v>0</v>
      </c>
      <c r="U97" s="115">
        <v>0</v>
      </c>
      <c r="V97" s="116" t="s">
        <v>678</v>
      </c>
      <c r="W97" s="113" t="s">
        <v>365</v>
      </c>
      <c r="X97" s="113" t="s">
        <v>365</v>
      </c>
    </row>
    <row r="98" spans="1:24" s="138" customFormat="1" ht="31.5">
      <c r="A98" s="113" t="s">
        <v>357</v>
      </c>
      <c r="B98" s="118" t="s">
        <v>509</v>
      </c>
      <c r="C98" s="113" t="s">
        <v>644</v>
      </c>
      <c r="D98" s="113" t="s">
        <v>365</v>
      </c>
      <c r="E98" s="113" t="s">
        <v>365</v>
      </c>
      <c r="F98" s="113" t="s">
        <v>365</v>
      </c>
      <c r="G98" s="113" t="s">
        <v>365</v>
      </c>
      <c r="H98" s="113" t="s">
        <v>365</v>
      </c>
      <c r="I98" s="113" t="s">
        <v>365</v>
      </c>
      <c r="J98" s="113" t="s">
        <v>365</v>
      </c>
      <c r="K98" s="113" t="s">
        <v>365</v>
      </c>
      <c r="L98" s="113" t="s">
        <v>423</v>
      </c>
      <c r="M98" s="113" t="s">
        <v>423</v>
      </c>
      <c r="N98" s="113" t="s">
        <v>423</v>
      </c>
      <c r="O98" s="113" t="s">
        <v>423</v>
      </c>
      <c r="P98" s="113" t="s">
        <v>365</v>
      </c>
      <c r="Q98" s="113" t="s">
        <v>365</v>
      </c>
      <c r="R98" s="115">
        <v>0</v>
      </c>
      <c r="S98" s="115">
        <v>0</v>
      </c>
      <c r="T98" s="115">
        <v>0</v>
      </c>
      <c r="U98" s="115">
        <v>0</v>
      </c>
      <c r="V98" s="116" t="s">
        <v>642</v>
      </c>
      <c r="W98" s="113" t="s">
        <v>365</v>
      </c>
      <c r="X98" s="113" t="s">
        <v>365</v>
      </c>
    </row>
    <row r="99" spans="1:24" s="138" customFormat="1" ht="42">
      <c r="A99" s="113" t="s">
        <v>357</v>
      </c>
      <c r="B99" s="118" t="s">
        <v>482</v>
      </c>
      <c r="C99" s="113" t="s">
        <v>406</v>
      </c>
      <c r="D99" s="113" t="s">
        <v>658</v>
      </c>
      <c r="E99" s="113" t="s">
        <v>365</v>
      </c>
      <c r="F99" s="113" t="s">
        <v>365</v>
      </c>
      <c r="G99" s="113" t="s">
        <v>365</v>
      </c>
      <c r="H99" s="113" t="s">
        <v>365</v>
      </c>
      <c r="I99" s="113" t="s">
        <v>365</v>
      </c>
      <c r="J99" s="113" t="s">
        <v>365</v>
      </c>
      <c r="K99" s="113" t="s">
        <v>365</v>
      </c>
      <c r="L99" s="113" t="s">
        <v>423</v>
      </c>
      <c r="M99" s="113" t="s">
        <v>423</v>
      </c>
      <c r="N99" s="113" t="s">
        <v>423</v>
      </c>
      <c r="O99" s="113" t="s">
        <v>423</v>
      </c>
      <c r="P99" s="113" t="s">
        <v>365</v>
      </c>
      <c r="Q99" s="113" t="s">
        <v>365</v>
      </c>
      <c r="R99" s="115">
        <v>0</v>
      </c>
      <c r="S99" s="115">
        <v>0</v>
      </c>
      <c r="T99" s="115">
        <v>0</v>
      </c>
      <c r="U99" s="115">
        <v>0</v>
      </c>
      <c r="V99" s="116" t="s">
        <v>641</v>
      </c>
      <c r="W99" s="113" t="s">
        <v>423</v>
      </c>
      <c r="X99" s="113" t="s">
        <v>398</v>
      </c>
    </row>
    <row r="100" spans="1:24" ht="12.75">
      <c r="A100" s="105"/>
      <c r="B100" s="106" t="s">
        <v>474</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row>
    <row r="101" spans="1:24" s="138" customFormat="1" ht="21">
      <c r="A101" s="113" t="s">
        <v>357</v>
      </c>
      <c r="B101" s="113" t="s">
        <v>488</v>
      </c>
      <c r="C101" s="113" t="s">
        <v>443</v>
      </c>
      <c r="D101" s="113" t="s">
        <v>365</v>
      </c>
      <c r="E101" s="113" t="s">
        <v>365</v>
      </c>
      <c r="F101" s="113" t="s">
        <v>365</v>
      </c>
      <c r="G101" s="113" t="s">
        <v>365</v>
      </c>
      <c r="H101" s="113" t="s">
        <v>365</v>
      </c>
      <c r="I101" s="113" t="s">
        <v>365</v>
      </c>
      <c r="J101" s="113" t="s">
        <v>365</v>
      </c>
      <c r="K101" s="113" t="s">
        <v>365</v>
      </c>
      <c r="L101" s="113" t="s">
        <v>365</v>
      </c>
      <c r="M101" s="113" t="s">
        <v>365</v>
      </c>
      <c r="N101" s="113" t="s">
        <v>365</v>
      </c>
      <c r="O101" s="113" t="s">
        <v>365</v>
      </c>
      <c r="P101" s="113" t="s">
        <v>365</v>
      </c>
      <c r="Q101" s="113" t="s">
        <v>365</v>
      </c>
      <c r="R101" s="115">
        <v>0</v>
      </c>
      <c r="S101" s="115">
        <v>0</v>
      </c>
      <c r="T101" s="115">
        <v>0</v>
      </c>
      <c r="U101" s="115">
        <v>0</v>
      </c>
      <c r="V101" s="116" t="s">
        <v>624</v>
      </c>
      <c r="W101" s="113" t="s">
        <v>365</v>
      </c>
      <c r="X101" s="113" t="s">
        <v>365</v>
      </c>
    </row>
    <row r="102" spans="1:24" s="138" customFormat="1" ht="63">
      <c r="A102" s="113" t="s">
        <v>357</v>
      </c>
      <c r="B102" s="113" t="s">
        <v>447</v>
      </c>
      <c r="C102" s="113" t="s">
        <v>448</v>
      </c>
      <c r="D102" s="113" t="s">
        <v>365</v>
      </c>
      <c r="E102" s="113" t="s">
        <v>365</v>
      </c>
      <c r="F102" s="113" t="s">
        <v>365</v>
      </c>
      <c r="G102" s="113" t="s">
        <v>365</v>
      </c>
      <c r="H102" s="113" t="s">
        <v>365</v>
      </c>
      <c r="I102" s="113" t="s">
        <v>365</v>
      </c>
      <c r="J102" s="113" t="s">
        <v>365</v>
      </c>
      <c r="K102" s="113" t="s">
        <v>659</v>
      </c>
      <c r="L102" s="113" t="s">
        <v>423</v>
      </c>
      <c r="M102" s="113" t="s">
        <v>423</v>
      </c>
      <c r="N102" s="113" t="s">
        <v>423</v>
      </c>
      <c r="O102" s="113" t="s">
        <v>398</v>
      </c>
      <c r="P102" s="113" t="s">
        <v>365</v>
      </c>
      <c r="Q102" s="113" t="s">
        <v>365</v>
      </c>
      <c r="R102" s="115">
        <v>0</v>
      </c>
      <c r="S102" s="115">
        <v>0</v>
      </c>
      <c r="T102" s="115">
        <v>0</v>
      </c>
      <c r="U102" s="115">
        <v>0</v>
      </c>
      <c r="V102" s="116" t="s">
        <v>624</v>
      </c>
      <c r="W102" s="113" t="s">
        <v>365</v>
      </c>
      <c r="X102" s="113" t="s">
        <v>365</v>
      </c>
    </row>
    <row r="103" spans="1:24" s="138" customFormat="1" ht="31.5">
      <c r="A103" s="113" t="s">
        <v>357</v>
      </c>
      <c r="B103" s="113" t="s">
        <v>510</v>
      </c>
      <c r="C103" s="113" t="s">
        <v>451</v>
      </c>
      <c r="D103" s="113" t="s">
        <v>660</v>
      </c>
      <c r="E103" s="113" t="s">
        <v>365</v>
      </c>
      <c r="F103" s="113" t="s">
        <v>365</v>
      </c>
      <c r="G103" s="113" t="s">
        <v>365</v>
      </c>
      <c r="H103" s="113" t="s">
        <v>365</v>
      </c>
      <c r="I103" s="113" t="s">
        <v>365</v>
      </c>
      <c r="J103" s="113" t="s">
        <v>365</v>
      </c>
      <c r="K103" s="113" t="s">
        <v>365</v>
      </c>
      <c r="L103" s="113" t="s">
        <v>423</v>
      </c>
      <c r="M103" s="113" t="s">
        <v>423</v>
      </c>
      <c r="N103" s="113" t="s">
        <v>423</v>
      </c>
      <c r="O103" s="113" t="s">
        <v>423</v>
      </c>
      <c r="P103" s="113" t="s">
        <v>365</v>
      </c>
      <c r="Q103" s="113" t="s">
        <v>365</v>
      </c>
      <c r="R103" s="115">
        <v>0</v>
      </c>
      <c r="S103" s="115">
        <v>0</v>
      </c>
      <c r="T103" s="115">
        <v>0</v>
      </c>
      <c r="U103" s="115">
        <v>0</v>
      </c>
      <c r="V103" s="116" t="s">
        <v>643</v>
      </c>
      <c r="W103" s="113" t="s">
        <v>423</v>
      </c>
      <c r="X103" s="113" t="s">
        <v>398</v>
      </c>
    </row>
    <row r="104" spans="1:24" s="138" customFormat="1" ht="31.5">
      <c r="A104" s="113" t="s">
        <v>357</v>
      </c>
      <c r="B104" s="113" t="s">
        <v>471</v>
      </c>
      <c r="C104" s="113" t="s">
        <v>452</v>
      </c>
      <c r="D104" s="113" t="s">
        <v>661</v>
      </c>
      <c r="E104" s="113" t="s">
        <v>365</v>
      </c>
      <c r="F104" s="113" t="s">
        <v>365</v>
      </c>
      <c r="G104" s="113" t="s">
        <v>365</v>
      </c>
      <c r="H104" s="113" t="s">
        <v>365</v>
      </c>
      <c r="I104" s="113" t="s">
        <v>365</v>
      </c>
      <c r="J104" s="113" t="s">
        <v>365</v>
      </c>
      <c r="K104" s="113" t="s">
        <v>365</v>
      </c>
      <c r="L104" s="113" t="s">
        <v>423</v>
      </c>
      <c r="M104" s="113" t="s">
        <v>423</v>
      </c>
      <c r="N104" s="113" t="s">
        <v>423</v>
      </c>
      <c r="O104" s="113" t="s">
        <v>423</v>
      </c>
      <c r="P104" s="113" t="s">
        <v>365</v>
      </c>
      <c r="Q104" s="113" t="s">
        <v>365</v>
      </c>
      <c r="R104" s="115">
        <v>0</v>
      </c>
      <c r="S104" s="115">
        <v>0</v>
      </c>
      <c r="T104" s="115">
        <v>0</v>
      </c>
      <c r="U104" s="115">
        <v>0</v>
      </c>
      <c r="V104" s="116" t="s">
        <v>637</v>
      </c>
      <c r="W104" s="113" t="s">
        <v>423</v>
      </c>
      <c r="X104" s="113" t="s">
        <v>398</v>
      </c>
    </row>
    <row r="105" spans="1:24" s="138" customFormat="1" ht="42">
      <c r="A105" s="113" t="s">
        <v>357</v>
      </c>
      <c r="B105" s="118" t="s">
        <v>672</v>
      </c>
      <c r="C105" s="113" t="s">
        <v>476</v>
      </c>
      <c r="D105" s="113" t="s">
        <v>365</v>
      </c>
      <c r="E105" s="113" t="s">
        <v>365</v>
      </c>
      <c r="F105" s="113" t="s">
        <v>365</v>
      </c>
      <c r="G105" s="113" t="s">
        <v>365</v>
      </c>
      <c r="H105" s="113" t="s">
        <v>365</v>
      </c>
      <c r="I105" s="113" t="s">
        <v>365</v>
      </c>
      <c r="J105" s="113" t="s">
        <v>365</v>
      </c>
      <c r="K105" s="113" t="s">
        <v>677</v>
      </c>
      <c r="L105" s="113" t="s">
        <v>423</v>
      </c>
      <c r="M105" s="113" t="s">
        <v>423</v>
      </c>
      <c r="N105" s="113" t="s">
        <v>423</v>
      </c>
      <c r="O105" s="113" t="s">
        <v>423</v>
      </c>
      <c r="P105" s="113" t="s">
        <v>365</v>
      </c>
      <c r="Q105" s="113" t="s">
        <v>365</v>
      </c>
      <c r="R105" s="115">
        <v>0</v>
      </c>
      <c r="S105" s="115">
        <v>0</v>
      </c>
      <c r="T105" s="115">
        <v>0</v>
      </c>
      <c r="U105" s="115">
        <v>0</v>
      </c>
      <c r="V105" s="116" t="s">
        <v>677</v>
      </c>
      <c r="W105" s="113" t="s">
        <v>365</v>
      </c>
      <c r="X105" s="113" t="s">
        <v>365</v>
      </c>
    </row>
  </sheetData>
  <sheetProtection/>
  <mergeCells count="29">
    <mergeCell ref="O10:O12"/>
    <mergeCell ref="P10:P12"/>
    <mergeCell ref="E10:E12"/>
    <mergeCell ref="H10:K10"/>
    <mergeCell ref="L10:M10"/>
    <mergeCell ref="N10:N12"/>
    <mergeCell ref="F10:F12"/>
    <mergeCell ref="H11:H12"/>
    <mergeCell ref="I11:I12"/>
    <mergeCell ref="Q10:Q12"/>
    <mergeCell ref="R10:U10"/>
    <mergeCell ref="J11:J12"/>
    <mergeCell ref="K11:K12"/>
    <mergeCell ref="C10:C12"/>
    <mergeCell ref="D10:D12"/>
    <mergeCell ref="G10:G12"/>
    <mergeCell ref="R11:S11"/>
    <mergeCell ref="T11:U11"/>
    <mergeCell ref="L11:L12"/>
    <mergeCell ref="V1:X1"/>
    <mergeCell ref="A3:X3"/>
    <mergeCell ref="A10:A12"/>
    <mergeCell ref="B10:B12"/>
    <mergeCell ref="M11:M12"/>
    <mergeCell ref="V10:V12"/>
    <mergeCell ref="W10:X11"/>
    <mergeCell ref="A5:X5"/>
    <mergeCell ref="A6:X6"/>
    <mergeCell ref="A8:X8"/>
  </mergeCells>
  <printOptions/>
  <pageMargins left="0.7" right="0.7" top="0.75" bottom="0.75" header="0.3" footer="0.3"/>
  <pageSetup horizontalDpi="600" verticalDpi="600" orientation="portrait" paperSize="9" r:id="rId1"/>
  <ignoredErrors>
    <ignoredError sqref="H13:M13 R13:X13 D39 D48 D50:D51 D55:D56 D64:D65 D87:D88 D89 D99 D103:D104 A22:A23 D43" numberStoredAsText="1"/>
    <ignoredError sqref="A24:A31" numberStoredAsText="1" twoDigitTextYear="1"/>
    <ignoredError sqref="A32:A105" twoDigitTextYear="1"/>
  </ignoredErrors>
</worksheet>
</file>

<file path=xl/worksheets/sheet13.xml><?xml version="1.0" encoding="utf-8"?>
<worksheet xmlns="http://schemas.openxmlformats.org/spreadsheetml/2006/main" xmlns:r="http://schemas.openxmlformats.org/officeDocument/2006/relationships">
  <dimension ref="A1:L18"/>
  <sheetViews>
    <sheetView view="pageBreakPreview" zoomScaleSheetLayoutView="100" zoomScalePageLayoutView="0" workbookViewId="0" topLeftCell="A1">
      <selection activeCell="A8" sqref="A8:L8"/>
    </sheetView>
  </sheetViews>
  <sheetFormatPr defaultColWidth="9.00390625" defaultRowHeight="12.75"/>
  <cols>
    <col min="2" max="2" width="39.75390625" style="0" customWidth="1"/>
    <col min="4" max="4" width="15.625" style="0" customWidth="1"/>
    <col min="5" max="5" width="14.25390625" style="0" customWidth="1"/>
    <col min="6" max="6" width="30.25390625" style="0" customWidth="1"/>
    <col min="9" max="9" width="14.625" style="0" customWidth="1"/>
    <col min="10" max="10" width="19.625" style="0" customWidth="1"/>
    <col min="11" max="11" width="18.75390625" style="0" customWidth="1"/>
    <col min="12" max="12" width="19.125" style="0" customWidth="1"/>
  </cols>
  <sheetData>
    <row r="1" spans="1:12" ht="36.75" customHeight="1">
      <c r="A1" s="19"/>
      <c r="B1" s="19"/>
      <c r="C1" s="19"/>
      <c r="D1" s="19"/>
      <c r="E1" s="19"/>
      <c r="F1" s="19"/>
      <c r="G1" s="19"/>
      <c r="H1" s="19"/>
      <c r="I1" s="19"/>
      <c r="J1" s="156" t="s">
        <v>258</v>
      </c>
      <c r="K1" s="156"/>
      <c r="L1" s="156"/>
    </row>
    <row r="2" spans="1:12" ht="12.75">
      <c r="A2" s="4"/>
      <c r="B2" s="4"/>
      <c r="C2" s="4"/>
      <c r="D2" s="4"/>
      <c r="E2" s="4"/>
      <c r="F2" s="4"/>
      <c r="G2" s="4"/>
      <c r="H2" s="4"/>
      <c r="I2" s="4"/>
      <c r="J2" s="4"/>
      <c r="K2" s="4"/>
      <c r="L2" s="4"/>
    </row>
    <row r="3" spans="1:12" ht="12.75">
      <c r="A3" s="229" t="s">
        <v>259</v>
      </c>
      <c r="B3" s="229"/>
      <c r="C3" s="229"/>
      <c r="D3" s="229"/>
      <c r="E3" s="229"/>
      <c r="F3" s="229"/>
      <c r="G3" s="229"/>
      <c r="H3" s="229"/>
      <c r="I3" s="229"/>
      <c r="J3" s="229"/>
      <c r="K3" s="229"/>
      <c r="L3" s="229"/>
    </row>
    <row r="4" spans="1:12" s="39" customFormat="1" ht="12">
      <c r="A4" s="23"/>
      <c r="B4" s="23"/>
      <c r="C4" s="23"/>
      <c r="D4" s="23"/>
      <c r="E4" s="23"/>
      <c r="F4" s="23"/>
      <c r="G4" s="23"/>
      <c r="H4" s="23"/>
      <c r="I4" s="23"/>
      <c r="J4" s="23"/>
      <c r="K4" s="23"/>
      <c r="L4" s="23"/>
    </row>
    <row r="5" spans="1:12" s="39" customFormat="1" ht="12">
      <c r="A5" s="159" t="s">
        <v>494</v>
      </c>
      <c r="B5" s="159"/>
      <c r="C5" s="159"/>
      <c r="D5" s="159"/>
      <c r="E5" s="159"/>
      <c r="F5" s="159"/>
      <c r="G5" s="159"/>
      <c r="H5" s="159"/>
      <c r="I5" s="159"/>
      <c r="J5" s="159"/>
      <c r="K5" s="159"/>
      <c r="L5" s="159"/>
    </row>
    <row r="6" spans="1:12" s="39" customFormat="1" ht="12.75" customHeight="1">
      <c r="A6" s="160" t="s">
        <v>0</v>
      </c>
      <c r="B6" s="160"/>
      <c r="C6" s="160"/>
      <c r="D6" s="160"/>
      <c r="E6" s="160"/>
      <c r="F6" s="160"/>
      <c r="G6" s="160"/>
      <c r="H6" s="160"/>
      <c r="I6" s="160"/>
      <c r="J6" s="160"/>
      <c r="K6" s="160"/>
      <c r="L6" s="160"/>
    </row>
    <row r="7" spans="1:12" s="39" customFormat="1" ht="12">
      <c r="A7" s="40"/>
      <c r="B7" s="40"/>
      <c r="C7" s="40"/>
      <c r="D7" s="40"/>
      <c r="E7" s="42"/>
      <c r="F7" s="42"/>
      <c r="G7" s="42"/>
      <c r="H7" s="42"/>
      <c r="I7" s="42"/>
      <c r="J7" s="40"/>
      <c r="K7" s="40"/>
      <c r="L7" s="40"/>
    </row>
    <row r="8" spans="1:12" s="39" customFormat="1" ht="12">
      <c r="A8" s="159" t="s">
        <v>580</v>
      </c>
      <c r="B8" s="159"/>
      <c r="C8" s="159"/>
      <c r="D8" s="159"/>
      <c r="E8" s="159"/>
      <c r="F8" s="159"/>
      <c r="G8" s="159"/>
      <c r="H8" s="159"/>
      <c r="I8" s="159"/>
      <c r="J8" s="159"/>
      <c r="K8" s="159"/>
      <c r="L8" s="159"/>
    </row>
    <row r="9" spans="1:12" ht="12.75">
      <c r="A9" s="4"/>
      <c r="B9" s="4"/>
      <c r="C9" s="4"/>
      <c r="D9" s="4"/>
      <c r="E9" s="22"/>
      <c r="F9" s="4"/>
      <c r="G9" s="4"/>
      <c r="H9" s="22"/>
      <c r="I9" s="22"/>
      <c r="J9" s="4"/>
      <c r="K9" s="4"/>
      <c r="L9" s="4"/>
    </row>
    <row r="10" spans="1:12" s="45" customFormat="1" ht="54.75" customHeight="1">
      <c r="A10" s="204" t="s">
        <v>5</v>
      </c>
      <c r="B10" s="204" t="s">
        <v>42</v>
      </c>
      <c r="C10" s="204" t="s">
        <v>136</v>
      </c>
      <c r="D10" s="204" t="s">
        <v>260</v>
      </c>
      <c r="E10" s="204" t="s">
        <v>223</v>
      </c>
      <c r="F10" s="204" t="s">
        <v>261</v>
      </c>
      <c r="G10" s="230" t="s">
        <v>262</v>
      </c>
      <c r="H10" s="231"/>
      <c r="I10" s="232"/>
      <c r="J10" s="204" t="s">
        <v>263</v>
      </c>
      <c r="K10" s="233" t="s">
        <v>241</v>
      </c>
      <c r="L10" s="233"/>
    </row>
    <row r="11" spans="1:12" s="45" customFormat="1" ht="209.25" customHeight="1">
      <c r="A11" s="204"/>
      <c r="B11" s="204"/>
      <c r="C11" s="204"/>
      <c r="D11" s="204"/>
      <c r="E11" s="204"/>
      <c r="F11" s="204"/>
      <c r="G11" s="230" t="s">
        <v>264</v>
      </c>
      <c r="H11" s="232"/>
      <c r="I11" s="26" t="s">
        <v>265</v>
      </c>
      <c r="J11" s="204"/>
      <c r="K11" s="25" t="s">
        <v>250</v>
      </c>
      <c r="L11" s="26" t="s">
        <v>251</v>
      </c>
    </row>
    <row r="12" spans="1:12" ht="12.75">
      <c r="A12" s="30">
        <v>1</v>
      </c>
      <c r="B12" s="31">
        <v>2</v>
      </c>
      <c r="C12" s="30">
        <v>3</v>
      </c>
      <c r="D12" s="30">
        <v>4</v>
      </c>
      <c r="E12" s="30">
        <v>5</v>
      </c>
      <c r="F12" s="30">
        <v>6</v>
      </c>
      <c r="G12" s="234">
        <v>7</v>
      </c>
      <c r="H12" s="235"/>
      <c r="I12" s="30">
        <v>8</v>
      </c>
      <c r="J12" s="31">
        <v>9</v>
      </c>
      <c r="K12" s="32" t="s">
        <v>112</v>
      </c>
      <c r="L12" s="32" t="s">
        <v>113</v>
      </c>
    </row>
    <row r="13" spans="1:12" ht="12.75">
      <c r="A13" s="66">
        <v>0</v>
      </c>
      <c r="B13" s="67" t="s">
        <v>296</v>
      </c>
      <c r="C13" s="66" t="s">
        <v>364</v>
      </c>
      <c r="D13" s="68" t="s">
        <v>365</v>
      </c>
      <c r="E13" s="70">
        <v>0</v>
      </c>
      <c r="F13" s="68" t="s">
        <v>365</v>
      </c>
      <c r="G13" s="68" t="s">
        <v>365</v>
      </c>
      <c r="H13" s="68" t="s">
        <v>365</v>
      </c>
      <c r="I13" s="70">
        <v>0</v>
      </c>
      <c r="J13" s="68" t="s">
        <v>365</v>
      </c>
      <c r="K13" s="68" t="s">
        <v>365</v>
      </c>
      <c r="L13" s="70" t="s">
        <v>365</v>
      </c>
    </row>
    <row r="14" spans="1:12" ht="22.5" customHeight="1">
      <c r="A14" s="54" t="s">
        <v>331</v>
      </c>
      <c r="B14" s="54" t="s">
        <v>332</v>
      </c>
      <c r="C14" s="54" t="s">
        <v>364</v>
      </c>
      <c r="D14" s="58" t="s">
        <v>365</v>
      </c>
      <c r="E14" s="58" t="s">
        <v>365</v>
      </c>
      <c r="F14" s="58" t="s">
        <v>365</v>
      </c>
      <c r="G14" s="58" t="s">
        <v>365</v>
      </c>
      <c r="H14" s="58" t="s">
        <v>365</v>
      </c>
      <c r="I14" s="58" t="s">
        <v>365</v>
      </c>
      <c r="J14" s="58" t="s">
        <v>365</v>
      </c>
      <c r="K14" s="58" t="s">
        <v>365</v>
      </c>
      <c r="L14" s="58" t="s">
        <v>365</v>
      </c>
    </row>
    <row r="15" spans="1:12" ht="21">
      <c r="A15" s="54" t="s">
        <v>335</v>
      </c>
      <c r="B15" s="54" t="s">
        <v>336</v>
      </c>
      <c r="C15" s="54" t="s">
        <v>364</v>
      </c>
      <c r="D15" s="58" t="s">
        <v>365</v>
      </c>
      <c r="E15" s="58" t="s">
        <v>365</v>
      </c>
      <c r="F15" s="58" t="s">
        <v>365</v>
      </c>
      <c r="G15" s="58" t="s">
        <v>365</v>
      </c>
      <c r="H15" s="58" t="s">
        <v>365</v>
      </c>
      <c r="I15" s="58" t="s">
        <v>365</v>
      </c>
      <c r="J15" s="58" t="s">
        <v>365</v>
      </c>
      <c r="K15" s="58" t="s">
        <v>365</v>
      </c>
      <c r="L15" s="58" t="s">
        <v>365</v>
      </c>
    </row>
    <row r="16" spans="1:12" ht="21">
      <c r="A16" s="54" t="s">
        <v>337</v>
      </c>
      <c r="B16" s="54" t="s">
        <v>338</v>
      </c>
      <c r="C16" s="54" t="s">
        <v>364</v>
      </c>
      <c r="D16" s="58" t="s">
        <v>365</v>
      </c>
      <c r="E16" s="58" t="s">
        <v>365</v>
      </c>
      <c r="F16" s="58" t="s">
        <v>365</v>
      </c>
      <c r="G16" s="58" t="s">
        <v>365</v>
      </c>
      <c r="H16" s="58" t="s">
        <v>365</v>
      </c>
      <c r="I16" s="58" t="s">
        <v>365</v>
      </c>
      <c r="J16" s="58" t="s">
        <v>365</v>
      </c>
      <c r="K16" s="58" t="s">
        <v>365</v>
      </c>
      <c r="L16" s="58" t="s">
        <v>365</v>
      </c>
    </row>
    <row r="17" spans="1:12" ht="12.75">
      <c r="A17" s="54" t="s">
        <v>357</v>
      </c>
      <c r="B17" s="54" t="s">
        <v>358</v>
      </c>
      <c r="C17" s="54" t="s">
        <v>364</v>
      </c>
      <c r="D17" s="58" t="s">
        <v>365</v>
      </c>
      <c r="E17" s="58" t="s">
        <v>365</v>
      </c>
      <c r="F17" s="58" t="s">
        <v>365</v>
      </c>
      <c r="G17" s="58" t="s">
        <v>365</v>
      </c>
      <c r="H17" s="58" t="s">
        <v>365</v>
      </c>
      <c r="I17" s="58" t="s">
        <v>365</v>
      </c>
      <c r="J17" s="58" t="s">
        <v>365</v>
      </c>
      <c r="K17" s="58" t="s">
        <v>365</v>
      </c>
      <c r="L17" s="58" t="s">
        <v>365</v>
      </c>
    </row>
    <row r="18" ht="12.75">
      <c r="L18" s="53"/>
    </row>
  </sheetData>
  <sheetProtection/>
  <mergeCells count="16">
    <mergeCell ref="K10:L10"/>
    <mergeCell ref="G11:H11"/>
    <mergeCell ref="G12:H12"/>
    <mergeCell ref="A5:L5"/>
    <mergeCell ref="A6:L6"/>
    <mergeCell ref="A8:L8"/>
    <mergeCell ref="J1:L1"/>
    <mergeCell ref="A3:L3"/>
    <mergeCell ref="A10:A11"/>
    <mergeCell ref="B10:B11"/>
    <mergeCell ref="C10:C11"/>
    <mergeCell ref="D10:D11"/>
    <mergeCell ref="E10:E11"/>
    <mergeCell ref="F10:F11"/>
    <mergeCell ref="G10:I10"/>
    <mergeCell ref="J10:J11"/>
  </mergeCells>
  <printOptions/>
  <pageMargins left="0.7" right="0.7" top="0.75" bottom="0.75" header="0.3" footer="0.3"/>
  <pageSetup horizontalDpi="600" verticalDpi="600" orientation="portrait" paperSize="9" r:id="rId1"/>
  <ignoredErrors>
    <ignoredError sqref="K12:L12" numberStoredAsText="1"/>
  </ignoredErrors>
</worksheet>
</file>

<file path=xl/worksheets/sheet14.xml><?xml version="1.0" encoding="utf-8"?>
<worksheet xmlns="http://schemas.openxmlformats.org/spreadsheetml/2006/main" xmlns:r="http://schemas.openxmlformats.org/officeDocument/2006/relationships">
  <dimension ref="A1:S81"/>
  <sheetViews>
    <sheetView view="pageBreakPreview" zoomScaleSheetLayoutView="100" zoomScalePageLayoutView="0" workbookViewId="0" topLeftCell="A4">
      <selection activeCell="C31" sqref="C31"/>
    </sheetView>
  </sheetViews>
  <sheetFormatPr defaultColWidth="9.00390625" defaultRowHeight="12.75"/>
  <cols>
    <col min="2" max="2" width="37.25390625" style="0" customWidth="1"/>
    <col min="4" max="4" width="14.125" style="0" customWidth="1"/>
    <col min="5" max="5" width="15.875" style="0" customWidth="1"/>
    <col min="7" max="7" width="7.375" style="0" customWidth="1"/>
    <col min="10" max="10" width="7.875" style="0" customWidth="1"/>
    <col min="11" max="11" width="15.875" style="0" customWidth="1"/>
    <col min="12" max="12" width="10.25390625" style="0" customWidth="1"/>
    <col min="13" max="13" width="12.625" style="0" customWidth="1"/>
    <col min="14" max="14" width="50.25390625" style="0" customWidth="1"/>
    <col min="15" max="15" width="15.00390625" style="0" customWidth="1"/>
    <col min="16" max="16" width="6.875" style="0" customWidth="1"/>
  </cols>
  <sheetData>
    <row r="1" spans="1:19" ht="34.5" customHeight="1">
      <c r="A1" s="19"/>
      <c r="B1" s="19"/>
      <c r="C1" s="19"/>
      <c r="D1" s="19"/>
      <c r="E1" s="19"/>
      <c r="F1" s="19"/>
      <c r="G1" s="19"/>
      <c r="H1" s="19"/>
      <c r="I1" s="19"/>
      <c r="J1" s="19"/>
      <c r="K1" s="19"/>
      <c r="L1" s="19"/>
      <c r="M1" s="19"/>
      <c r="N1" s="19"/>
      <c r="O1" s="19"/>
      <c r="P1" s="19"/>
      <c r="Q1" s="156" t="s">
        <v>266</v>
      </c>
      <c r="R1" s="156"/>
      <c r="S1" s="156"/>
    </row>
    <row r="2" spans="1:19" ht="12.75">
      <c r="A2" s="4"/>
      <c r="B2" s="4"/>
      <c r="C2" s="4"/>
      <c r="D2" s="4"/>
      <c r="E2" s="4"/>
      <c r="F2" s="4"/>
      <c r="G2" s="4"/>
      <c r="H2" s="4"/>
      <c r="I2" s="4"/>
      <c r="J2" s="4"/>
      <c r="K2" s="4"/>
      <c r="L2" s="4"/>
      <c r="M2" s="4"/>
      <c r="N2" s="4"/>
      <c r="O2" s="4"/>
      <c r="P2" s="4"/>
      <c r="Q2" s="4"/>
      <c r="R2" s="4"/>
      <c r="S2" s="4"/>
    </row>
    <row r="3" spans="1:19" ht="12.75" customHeight="1">
      <c r="A3" s="229" t="s">
        <v>267</v>
      </c>
      <c r="B3" s="229"/>
      <c r="C3" s="229"/>
      <c r="D3" s="229"/>
      <c r="E3" s="229"/>
      <c r="F3" s="229"/>
      <c r="G3" s="229"/>
      <c r="H3" s="229"/>
      <c r="I3" s="229"/>
      <c r="J3" s="229"/>
      <c r="K3" s="229"/>
      <c r="L3" s="229"/>
      <c r="M3" s="229"/>
      <c r="N3" s="229"/>
      <c r="O3" s="229"/>
      <c r="P3" s="229"/>
      <c r="Q3" s="229"/>
      <c r="R3" s="229"/>
      <c r="S3" s="229"/>
    </row>
    <row r="4" spans="1:19" s="39" customFormat="1" ht="12">
      <c r="A4" s="23"/>
      <c r="B4" s="23"/>
      <c r="C4" s="23"/>
      <c r="D4" s="23"/>
      <c r="E4" s="23"/>
      <c r="F4" s="23"/>
      <c r="G4" s="23"/>
      <c r="H4" s="23"/>
      <c r="I4" s="23"/>
      <c r="J4" s="23"/>
      <c r="K4" s="23"/>
      <c r="L4" s="23"/>
      <c r="M4" s="23"/>
      <c r="N4" s="23"/>
      <c r="O4" s="23"/>
      <c r="P4" s="23"/>
      <c r="Q4" s="23"/>
      <c r="R4" s="23"/>
      <c r="S4" s="23"/>
    </row>
    <row r="5" spans="1:19" s="39" customFormat="1" ht="12">
      <c r="A5" s="159" t="s">
        <v>608</v>
      </c>
      <c r="B5" s="159"/>
      <c r="C5" s="159"/>
      <c r="D5" s="159"/>
      <c r="E5" s="159"/>
      <c r="F5" s="159"/>
      <c r="G5" s="159"/>
      <c r="H5" s="159"/>
      <c r="I5" s="159"/>
      <c r="J5" s="159"/>
      <c r="K5" s="159"/>
      <c r="L5" s="159"/>
      <c r="M5" s="159"/>
      <c r="N5" s="159"/>
      <c r="O5" s="159"/>
      <c r="P5" s="159"/>
      <c r="Q5" s="159"/>
      <c r="R5" s="159"/>
      <c r="S5" s="159"/>
    </row>
    <row r="6" spans="1:19" s="39" customFormat="1" ht="12.75" customHeight="1">
      <c r="A6" s="160" t="s">
        <v>0</v>
      </c>
      <c r="B6" s="160"/>
      <c r="C6" s="160"/>
      <c r="D6" s="160"/>
      <c r="E6" s="160"/>
      <c r="F6" s="160"/>
      <c r="G6" s="160"/>
      <c r="H6" s="160"/>
      <c r="I6" s="160"/>
      <c r="J6" s="160"/>
      <c r="K6" s="160"/>
      <c r="L6" s="160"/>
      <c r="M6" s="160"/>
      <c r="N6" s="160"/>
      <c r="O6" s="160"/>
      <c r="P6" s="160"/>
      <c r="Q6" s="160"/>
      <c r="R6" s="160"/>
      <c r="S6" s="160"/>
    </row>
    <row r="7" spans="1:19" s="39" customFormat="1" ht="12">
      <c r="A7" s="40"/>
      <c r="B7" s="40"/>
      <c r="C7" s="40"/>
      <c r="D7" s="40"/>
      <c r="E7" s="42"/>
      <c r="F7" s="42"/>
      <c r="G7" s="42"/>
      <c r="H7" s="42"/>
      <c r="I7" s="42"/>
      <c r="J7" s="42"/>
      <c r="K7" s="40"/>
      <c r="L7" s="40"/>
      <c r="M7" s="40"/>
      <c r="N7" s="40"/>
      <c r="O7" s="40"/>
      <c r="P7" s="40"/>
      <c r="Q7" s="40"/>
      <c r="R7" s="40"/>
      <c r="S7" s="40"/>
    </row>
    <row r="8" spans="1:19" s="39" customFormat="1" ht="12">
      <c r="A8" s="159" t="s">
        <v>580</v>
      </c>
      <c r="B8" s="159"/>
      <c r="C8" s="159"/>
      <c r="D8" s="159"/>
      <c r="E8" s="159"/>
      <c r="F8" s="159"/>
      <c r="G8" s="159"/>
      <c r="H8" s="159"/>
      <c r="I8" s="159"/>
      <c r="J8" s="159"/>
      <c r="K8" s="159"/>
      <c r="L8" s="159"/>
      <c r="M8" s="159"/>
      <c r="N8" s="159"/>
      <c r="O8" s="159"/>
      <c r="P8" s="159"/>
      <c r="Q8" s="159"/>
      <c r="R8" s="159"/>
      <c r="S8" s="159"/>
    </row>
    <row r="9" spans="1:19" ht="12.75">
      <c r="A9" s="4"/>
      <c r="B9" s="4"/>
      <c r="C9" s="4"/>
      <c r="D9" s="4"/>
      <c r="E9" s="22"/>
      <c r="F9" s="22"/>
      <c r="G9" s="22"/>
      <c r="H9" s="4"/>
      <c r="I9" s="4"/>
      <c r="J9" s="22"/>
      <c r="K9" s="4"/>
      <c r="L9" s="4"/>
      <c r="M9" s="4"/>
      <c r="N9" s="4"/>
      <c r="O9" s="4"/>
      <c r="P9" s="4"/>
      <c r="Q9" s="4"/>
      <c r="R9" s="4"/>
      <c r="S9" s="4"/>
    </row>
    <row r="10" spans="1:19" s="45" customFormat="1" ht="33" customHeight="1">
      <c r="A10" s="204" t="s">
        <v>5</v>
      </c>
      <c r="B10" s="204" t="s">
        <v>42</v>
      </c>
      <c r="C10" s="204" t="s">
        <v>136</v>
      </c>
      <c r="D10" s="204" t="s">
        <v>268</v>
      </c>
      <c r="E10" s="204" t="s">
        <v>269</v>
      </c>
      <c r="F10" s="197" t="s">
        <v>270</v>
      </c>
      <c r="G10" s="198"/>
      <c r="H10" s="198"/>
      <c r="I10" s="198"/>
      <c r="J10" s="199"/>
      <c r="K10" s="204" t="s">
        <v>271</v>
      </c>
      <c r="L10" s="236" t="s">
        <v>272</v>
      </c>
      <c r="M10" s="237"/>
      <c r="N10" s="204" t="s">
        <v>273</v>
      </c>
      <c r="O10" s="204" t="s">
        <v>274</v>
      </c>
      <c r="P10" s="240" t="s">
        <v>275</v>
      </c>
      <c r="Q10" s="241"/>
      <c r="R10" s="241"/>
      <c r="S10" s="242"/>
    </row>
    <row r="11" spans="1:19" s="45" customFormat="1" ht="39" customHeight="1">
      <c r="A11" s="204"/>
      <c r="B11" s="204"/>
      <c r="C11" s="204"/>
      <c r="D11" s="204"/>
      <c r="E11" s="204"/>
      <c r="F11" s="200"/>
      <c r="G11" s="201"/>
      <c r="H11" s="201"/>
      <c r="I11" s="201"/>
      <c r="J11" s="202"/>
      <c r="K11" s="204"/>
      <c r="L11" s="238"/>
      <c r="M11" s="239"/>
      <c r="N11" s="204"/>
      <c r="O11" s="204"/>
      <c r="P11" s="240" t="s">
        <v>276</v>
      </c>
      <c r="Q11" s="242"/>
      <c r="R11" s="240" t="s">
        <v>276</v>
      </c>
      <c r="S11" s="242"/>
    </row>
    <row r="12" spans="1:19" s="45" customFormat="1" ht="112.5" customHeight="1">
      <c r="A12" s="204"/>
      <c r="B12" s="204"/>
      <c r="C12" s="204"/>
      <c r="D12" s="204"/>
      <c r="E12" s="204"/>
      <c r="F12" s="78" t="s">
        <v>277</v>
      </c>
      <c r="G12" s="78" t="s">
        <v>16</v>
      </c>
      <c r="H12" s="78" t="s">
        <v>17</v>
      </c>
      <c r="I12" s="89" t="s">
        <v>20</v>
      </c>
      <c r="J12" s="78" t="s">
        <v>21</v>
      </c>
      <c r="K12" s="204"/>
      <c r="L12" s="25" t="s">
        <v>278</v>
      </c>
      <c r="M12" s="26" t="s">
        <v>609</v>
      </c>
      <c r="N12" s="204"/>
      <c r="O12" s="204"/>
      <c r="P12" s="50" t="s">
        <v>279</v>
      </c>
      <c r="Q12" s="27" t="s">
        <v>280</v>
      </c>
      <c r="R12" s="50" t="s">
        <v>279</v>
      </c>
      <c r="S12" s="27" t="s">
        <v>280</v>
      </c>
    </row>
    <row r="13" spans="1:19" ht="12.75">
      <c r="A13" s="16">
        <v>1</v>
      </c>
      <c r="B13" s="17">
        <v>2</v>
      </c>
      <c r="C13" s="16">
        <v>3</v>
      </c>
      <c r="D13" s="16">
        <v>4</v>
      </c>
      <c r="E13" s="16">
        <v>5</v>
      </c>
      <c r="F13" s="16">
        <v>6</v>
      </c>
      <c r="G13" s="16">
        <v>7</v>
      </c>
      <c r="H13" s="16">
        <v>8</v>
      </c>
      <c r="I13" s="17">
        <v>9</v>
      </c>
      <c r="J13" s="16">
        <v>10</v>
      </c>
      <c r="K13" s="17">
        <v>11</v>
      </c>
      <c r="L13" s="18" t="s">
        <v>157</v>
      </c>
      <c r="M13" s="18" t="s">
        <v>158</v>
      </c>
      <c r="N13" s="17">
        <v>14</v>
      </c>
      <c r="O13" s="17">
        <v>15</v>
      </c>
      <c r="P13" s="18" t="s">
        <v>281</v>
      </c>
      <c r="Q13" s="18" t="s">
        <v>282</v>
      </c>
      <c r="R13" s="18" t="s">
        <v>283</v>
      </c>
      <c r="S13" s="18" t="s">
        <v>284</v>
      </c>
    </row>
    <row r="14" spans="1:19" ht="12.75">
      <c r="A14" s="66">
        <v>0</v>
      </c>
      <c r="B14" s="67" t="s">
        <v>296</v>
      </c>
      <c r="C14" s="66" t="s">
        <v>364</v>
      </c>
      <c r="D14" s="68">
        <f>D15+D18+D24+D50+D53+D55+D58</f>
        <v>30116.468738966832</v>
      </c>
      <c r="E14" s="70">
        <v>0</v>
      </c>
      <c r="F14" s="68">
        <f aca="true" t="shared" si="0" ref="F14:K14">F15+F18+F24+F50+F53+F55+F58</f>
        <v>30116.468738966832</v>
      </c>
      <c r="G14" s="68">
        <f t="shared" si="0"/>
        <v>0</v>
      </c>
      <c r="H14" s="68">
        <f t="shared" si="0"/>
        <v>0</v>
      </c>
      <c r="I14" s="68">
        <f t="shared" si="0"/>
        <v>504.4834221248357</v>
      </c>
      <c r="J14" s="68">
        <f t="shared" si="0"/>
        <v>29611.985316841994</v>
      </c>
      <c r="K14" s="68">
        <f t="shared" si="0"/>
        <v>25097.831332817874</v>
      </c>
      <c r="L14" s="70">
        <v>0</v>
      </c>
      <c r="M14" s="68">
        <f>M15+M18+M24+M50+M53+M55+M58</f>
        <v>25097.831332817874</v>
      </c>
      <c r="N14" s="70" t="s">
        <v>365</v>
      </c>
      <c r="O14" s="70" t="s">
        <v>365</v>
      </c>
      <c r="P14" s="70" t="s">
        <v>365</v>
      </c>
      <c r="Q14" s="70" t="s">
        <v>365</v>
      </c>
      <c r="R14" s="70" t="s">
        <v>365</v>
      </c>
      <c r="S14" s="70" t="s">
        <v>365</v>
      </c>
    </row>
    <row r="15" spans="1:19" ht="22.5" customHeight="1">
      <c r="A15" s="54" t="s">
        <v>327</v>
      </c>
      <c r="B15" s="54" t="s">
        <v>328</v>
      </c>
      <c r="C15" s="54" t="s">
        <v>364</v>
      </c>
      <c r="D15" s="58">
        <f>SUM(D16:D17)</f>
        <v>18.76054</v>
      </c>
      <c r="E15" s="58">
        <f aca="true" t="shared" si="1" ref="E15:S15">SUM(E16:E17)</f>
        <v>0</v>
      </c>
      <c r="F15" s="58">
        <f>SUM(F16:F17)</f>
        <v>18.76054</v>
      </c>
      <c r="G15" s="58">
        <f t="shared" si="1"/>
        <v>0</v>
      </c>
      <c r="H15" s="58">
        <f t="shared" si="1"/>
        <v>0</v>
      </c>
      <c r="I15" s="58">
        <f t="shared" si="1"/>
        <v>18.76054</v>
      </c>
      <c r="J15" s="58">
        <f t="shared" si="1"/>
        <v>0</v>
      </c>
      <c r="K15" s="58">
        <f t="shared" si="1"/>
        <v>15.633783333333334</v>
      </c>
      <c r="L15" s="58">
        <f t="shared" si="1"/>
        <v>0</v>
      </c>
      <c r="M15" s="58">
        <f t="shared" si="1"/>
        <v>15.633783333333334</v>
      </c>
      <c r="N15" s="58" t="s">
        <v>365</v>
      </c>
      <c r="O15" s="58">
        <f t="shared" si="1"/>
        <v>0</v>
      </c>
      <c r="P15" s="58">
        <f t="shared" si="1"/>
        <v>0</v>
      </c>
      <c r="Q15" s="58">
        <f t="shared" si="1"/>
        <v>0</v>
      </c>
      <c r="R15" s="58">
        <f t="shared" si="1"/>
        <v>0</v>
      </c>
      <c r="S15" s="58">
        <f t="shared" si="1"/>
        <v>0</v>
      </c>
    </row>
    <row r="16" spans="1:19" ht="43.5" customHeight="1">
      <c r="A16" s="113" t="s">
        <v>327</v>
      </c>
      <c r="B16" s="113" t="s">
        <v>484</v>
      </c>
      <c r="C16" s="113" t="s">
        <v>377</v>
      </c>
      <c r="D16" s="71">
        <f>'ИП2020-2022'!P32</f>
        <v>8.51332</v>
      </c>
      <c r="E16" s="71" t="s">
        <v>613</v>
      </c>
      <c r="F16" s="71">
        <f>G16+H16+I16+J16</f>
        <v>8.51332</v>
      </c>
      <c r="G16" s="71">
        <v>0</v>
      </c>
      <c r="H16" s="71">
        <v>0</v>
      </c>
      <c r="I16" s="71">
        <f>D16</f>
        <v>8.51332</v>
      </c>
      <c r="J16" s="71">
        <v>0</v>
      </c>
      <c r="K16" s="71">
        <f>M16</f>
        <v>7.094433333333334</v>
      </c>
      <c r="L16" s="9" t="str">
        <f>'ИП2020-2022'!F32</f>
        <v>2020</v>
      </c>
      <c r="M16" s="71">
        <f>'прил.2'!H32</f>
        <v>7.094433333333334</v>
      </c>
      <c r="N16" s="71" t="s">
        <v>615</v>
      </c>
      <c r="O16" s="71" t="s">
        <v>365</v>
      </c>
      <c r="P16" s="71" t="s">
        <v>365</v>
      </c>
      <c r="Q16" s="71" t="s">
        <v>365</v>
      </c>
      <c r="R16" s="71" t="s">
        <v>365</v>
      </c>
      <c r="S16" s="71" t="s">
        <v>365</v>
      </c>
    </row>
    <row r="17" spans="1:19" ht="43.5" customHeight="1">
      <c r="A17" s="113" t="s">
        <v>327</v>
      </c>
      <c r="B17" s="113" t="s">
        <v>486</v>
      </c>
      <c r="C17" s="113" t="s">
        <v>378</v>
      </c>
      <c r="D17" s="71">
        <f>'ИП2020-2022'!P33</f>
        <v>10.24722</v>
      </c>
      <c r="E17" s="71" t="s">
        <v>613</v>
      </c>
      <c r="F17" s="71">
        <f aca="true" t="shared" si="2" ref="F17:F31">G17+H17+I17+J17</f>
        <v>10.24722</v>
      </c>
      <c r="G17" s="71">
        <v>0</v>
      </c>
      <c r="H17" s="71">
        <v>0</v>
      </c>
      <c r="I17" s="71">
        <f>D17</f>
        <v>10.24722</v>
      </c>
      <c r="J17" s="71">
        <v>0</v>
      </c>
      <c r="K17" s="71">
        <f>M17</f>
        <v>8.53935</v>
      </c>
      <c r="L17" s="9" t="str">
        <f>'ИП2020-2022'!F33</f>
        <v>2020</v>
      </c>
      <c r="M17" s="71">
        <f>'прил.2'!H33</f>
        <v>8.53935</v>
      </c>
      <c r="N17" s="71" t="s">
        <v>615</v>
      </c>
      <c r="O17" s="71" t="s">
        <v>365</v>
      </c>
      <c r="P17" s="71" t="s">
        <v>365</v>
      </c>
      <c r="Q17" s="71" t="s">
        <v>365</v>
      </c>
      <c r="R17" s="71" t="s">
        <v>365</v>
      </c>
      <c r="S17" s="71" t="s">
        <v>365</v>
      </c>
    </row>
    <row r="18" spans="1:19" ht="23.25" customHeight="1">
      <c r="A18" s="54" t="s">
        <v>331</v>
      </c>
      <c r="B18" s="54" t="s">
        <v>332</v>
      </c>
      <c r="C18" s="54" t="s">
        <v>364</v>
      </c>
      <c r="D18" s="58">
        <f>SUM(D19:D23)</f>
        <v>32.16052983237288</v>
      </c>
      <c r="E18" s="58">
        <f aca="true" t="shared" si="3" ref="E18:M18">SUM(E19:E23)</f>
        <v>0</v>
      </c>
      <c r="F18" s="58">
        <f t="shared" si="3"/>
        <v>32.16052983237288</v>
      </c>
      <c r="G18" s="58">
        <f t="shared" si="3"/>
        <v>0</v>
      </c>
      <c r="H18" s="58">
        <f t="shared" si="3"/>
        <v>0</v>
      </c>
      <c r="I18" s="58">
        <f t="shared" si="3"/>
        <v>32.16052983237288</v>
      </c>
      <c r="J18" s="58">
        <f t="shared" si="3"/>
        <v>0</v>
      </c>
      <c r="K18" s="58">
        <f t="shared" si="3"/>
        <v>26.830385325598485</v>
      </c>
      <c r="L18" s="58">
        <f t="shared" si="3"/>
        <v>6060</v>
      </c>
      <c r="M18" s="58">
        <f t="shared" si="3"/>
        <v>26.830385325598485</v>
      </c>
      <c r="N18" s="58" t="s">
        <v>365</v>
      </c>
      <c r="O18" s="58" t="s">
        <v>365</v>
      </c>
      <c r="P18" s="58" t="s">
        <v>365</v>
      </c>
      <c r="Q18" s="58" t="s">
        <v>365</v>
      </c>
      <c r="R18" s="58" t="s">
        <v>365</v>
      </c>
      <c r="S18" s="58" t="s">
        <v>365</v>
      </c>
    </row>
    <row r="19" spans="1:19" ht="12.75">
      <c r="A19" s="57"/>
      <c r="B19" s="57" t="s">
        <v>472</v>
      </c>
      <c r="C19" s="57"/>
      <c r="D19" s="57"/>
      <c r="E19" s="57"/>
      <c r="F19" s="57"/>
      <c r="G19" s="57"/>
      <c r="H19" s="57"/>
      <c r="I19" s="57"/>
      <c r="J19" s="57"/>
      <c r="K19" s="57"/>
      <c r="L19" s="57"/>
      <c r="M19" s="57"/>
      <c r="N19" s="57"/>
      <c r="O19" s="57"/>
      <c r="P19" s="57"/>
      <c r="Q19" s="57"/>
      <c r="R19" s="57"/>
      <c r="S19" s="57"/>
    </row>
    <row r="20" spans="1:19" ht="31.5">
      <c r="A20" s="113" t="s">
        <v>331</v>
      </c>
      <c r="B20" s="118" t="s">
        <v>361</v>
      </c>
      <c r="C20" s="113" t="s">
        <v>379</v>
      </c>
      <c r="D20" s="71">
        <f>'ИП2020-2022'!P37</f>
        <v>25.584210082372877</v>
      </c>
      <c r="E20" s="71" t="s">
        <v>612</v>
      </c>
      <c r="F20" s="71">
        <f>G20+H20+I20+J20</f>
        <v>25.584210082372877</v>
      </c>
      <c r="G20" s="71">
        <v>0</v>
      </c>
      <c r="H20" s="71">
        <v>0</v>
      </c>
      <c r="I20" s="71">
        <f>D20</f>
        <v>25.584210082372877</v>
      </c>
      <c r="J20" s="71">
        <v>0</v>
      </c>
      <c r="K20" s="71">
        <f>M20</f>
        <v>21.350118867265152</v>
      </c>
      <c r="L20" s="9">
        <f>'ИП2020-2022'!F37</f>
        <v>2020</v>
      </c>
      <c r="M20" s="71">
        <f>'прил.2'!H37</f>
        <v>21.350118867265152</v>
      </c>
      <c r="N20" s="71" t="s">
        <v>412</v>
      </c>
      <c r="O20" s="71" t="s">
        <v>365</v>
      </c>
      <c r="P20" s="71" t="s">
        <v>365</v>
      </c>
      <c r="Q20" s="71" t="s">
        <v>365</v>
      </c>
      <c r="R20" s="71" t="s">
        <v>365</v>
      </c>
      <c r="S20" s="71" t="s">
        <v>365</v>
      </c>
    </row>
    <row r="21" spans="1:19" ht="31.5">
      <c r="A21" s="113" t="s">
        <v>331</v>
      </c>
      <c r="B21" s="118" t="s">
        <v>433</v>
      </c>
      <c r="C21" s="113" t="s">
        <v>434</v>
      </c>
      <c r="D21" s="71">
        <f>'ИП2020-2022'!P38</f>
        <v>5.30195939</v>
      </c>
      <c r="E21" s="71" t="s">
        <v>612</v>
      </c>
      <c r="F21" s="71">
        <f t="shared" si="2"/>
        <v>5.30195939</v>
      </c>
      <c r="G21" s="71">
        <v>0</v>
      </c>
      <c r="H21" s="71">
        <v>0</v>
      </c>
      <c r="I21" s="71">
        <f>D21</f>
        <v>5.30195939</v>
      </c>
      <c r="J21" s="71">
        <v>0</v>
      </c>
      <c r="K21" s="71">
        <f>M21</f>
        <v>4.418299491666668</v>
      </c>
      <c r="L21" s="9">
        <f>'ИП2020-2022'!F38</f>
        <v>2020</v>
      </c>
      <c r="M21" s="71">
        <f>'прил.2'!H38</f>
        <v>4.418299491666668</v>
      </c>
      <c r="N21" s="71" t="s">
        <v>412</v>
      </c>
      <c r="O21" s="71" t="s">
        <v>365</v>
      </c>
      <c r="P21" s="71" t="s">
        <v>365</v>
      </c>
      <c r="Q21" s="71" t="s">
        <v>365</v>
      </c>
      <c r="R21" s="71" t="s">
        <v>365</v>
      </c>
      <c r="S21" s="71" t="s">
        <v>365</v>
      </c>
    </row>
    <row r="22" spans="1:19" ht="12.75">
      <c r="A22" s="105"/>
      <c r="B22" s="106" t="s">
        <v>474</v>
      </c>
      <c r="C22" s="105"/>
      <c r="D22" s="105"/>
      <c r="E22" s="105"/>
      <c r="F22" s="105"/>
      <c r="G22" s="105"/>
      <c r="H22" s="105"/>
      <c r="I22" s="105"/>
      <c r="J22" s="105"/>
      <c r="K22" s="105"/>
      <c r="L22" s="105"/>
      <c r="M22" s="105"/>
      <c r="N22" s="105"/>
      <c r="O22" s="105"/>
      <c r="P22" s="105"/>
      <c r="Q22" s="105"/>
      <c r="R22" s="105"/>
      <c r="S22" s="105"/>
    </row>
    <row r="23" spans="1:19" ht="42">
      <c r="A23" s="113" t="s">
        <v>331</v>
      </c>
      <c r="B23" s="113" t="s">
        <v>481</v>
      </c>
      <c r="C23" s="113" t="s">
        <v>449</v>
      </c>
      <c r="D23" s="71">
        <f>'ИП2020-2022'!P40</f>
        <v>1.27436036</v>
      </c>
      <c r="E23" s="71" t="s">
        <v>612</v>
      </c>
      <c r="F23" s="71">
        <f t="shared" si="2"/>
        <v>1.27436036</v>
      </c>
      <c r="G23" s="71">
        <v>0</v>
      </c>
      <c r="H23" s="71">
        <v>0</v>
      </c>
      <c r="I23" s="71">
        <f>D23</f>
        <v>1.27436036</v>
      </c>
      <c r="J23" s="71">
        <v>0</v>
      </c>
      <c r="K23" s="71">
        <f>M23</f>
        <v>1.0619669666666667</v>
      </c>
      <c r="L23" s="9">
        <f>'ИП2020-2022'!F40</f>
        <v>2020</v>
      </c>
      <c r="M23" s="71">
        <f>'прил.2'!H40</f>
        <v>1.0619669666666667</v>
      </c>
      <c r="N23" s="71" t="s">
        <v>616</v>
      </c>
      <c r="O23" s="71" t="s">
        <v>365</v>
      </c>
      <c r="P23" s="71" t="s">
        <v>365</v>
      </c>
      <c r="Q23" s="71" t="s">
        <v>365</v>
      </c>
      <c r="R23" s="71" t="s">
        <v>365</v>
      </c>
      <c r="S23" s="71" t="s">
        <v>365</v>
      </c>
    </row>
    <row r="24" spans="1:19" ht="22.5" customHeight="1">
      <c r="A24" s="87" t="s">
        <v>335</v>
      </c>
      <c r="B24" s="87" t="s">
        <v>336</v>
      </c>
      <c r="C24" s="87" t="s">
        <v>364</v>
      </c>
      <c r="D24" s="58">
        <f>SUM(D25:D49)</f>
        <v>274.40285550246284</v>
      </c>
      <c r="E24" s="58">
        <f>SUM(E25:E49)</f>
        <v>0</v>
      </c>
      <c r="F24" s="58">
        <f>SUM(F25:F49)</f>
        <v>274.40285550246284</v>
      </c>
      <c r="G24" s="58">
        <f aca="true" t="shared" si="4" ref="G24:M24">SUM(G25:G49)</f>
        <v>0</v>
      </c>
      <c r="H24" s="58">
        <f t="shared" si="4"/>
        <v>0</v>
      </c>
      <c r="I24" s="58">
        <f t="shared" si="4"/>
        <v>274.40285550246284</v>
      </c>
      <c r="J24" s="58">
        <f t="shared" si="4"/>
        <v>0</v>
      </c>
      <c r="K24" s="58">
        <f t="shared" si="4"/>
        <v>228.79281491561167</v>
      </c>
      <c r="L24" s="58">
        <f t="shared" si="4"/>
        <v>44440</v>
      </c>
      <c r="M24" s="58">
        <f t="shared" si="4"/>
        <v>228.79281491561167</v>
      </c>
      <c r="N24" s="58" t="s">
        <v>365</v>
      </c>
      <c r="O24" s="58" t="s">
        <v>365</v>
      </c>
      <c r="P24" s="58" t="s">
        <v>365</v>
      </c>
      <c r="Q24" s="58" t="s">
        <v>365</v>
      </c>
      <c r="R24" s="58" t="s">
        <v>365</v>
      </c>
      <c r="S24" s="58" t="s">
        <v>365</v>
      </c>
    </row>
    <row r="25" spans="1:19" ht="12.75">
      <c r="A25" s="105"/>
      <c r="B25" s="105" t="s">
        <v>472</v>
      </c>
      <c r="C25" s="105"/>
      <c r="D25" s="105"/>
      <c r="E25" s="105"/>
      <c r="F25" s="105"/>
      <c r="G25" s="105"/>
      <c r="H25" s="105"/>
      <c r="I25" s="105"/>
      <c r="J25" s="105"/>
      <c r="K25" s="105"/>
      <c r="L25" s="105"/>
      <c r="M25" s="105"/>
      <c r="N25" s="105"/>
      <c r="O25" s="105"/>
      <c r="P25" s="105"/>
      <c r="Q25" s="105"/>
      <c r="R25" s="105"/>
      <c r="S25" s="105"/>
    </row>
    <row r="26" spans="1:19" ht="48" customHeight="1">
      <c r="A26" s="113" t="s">
        <v>335</v>
      </c>
      <c r="B26" s="118" t="s">
        <v>372</v>
      </c>
      <c r="C26" s="113" t="s">
        <v>436</v>
      </c>
      <c r="D26" s="71">
        <f>'ИП2020-2022'!P44</f>
        <v>4.21444556</v>
      </c>
      <c r="E26" s="71" t="s">
        <v>612</v>
      </c>
      <c r="F26" s="71">
        <f t="shared" si="2"/>
        <v>4.21444556</v>
      </c>
      <c r="G26" s="71">
        <v>0</v>
      </c>
      <c r="H26" s="71">
        <v>0</v>
      </c>
      <c r="I26" s="71">
        <f aca="true" t="shared" si="5" ref="I26:I31">D26</f>
        <v>4.21444556</v>
      </c>
      <c r="J26" s="71">
        <v>0</v>
      </c>
      <c r="K26" s="71">
        <f aca="true" t="shared" si="6" ref="K26:K31">M26</f>
        <v>3.5120379666666666</v>
      </c>
      <c r="L26" s="9">
        <f>'ИП2020-2022'!F44</f>
        <v>2020</v>
      </c>
      <c r="M26" s="71">
        <f>'прил.2'!H44</f>
        <v>3.5120379666666666</v>
      </c>
      <c r="N26" s="71" t="s">
        <v>617</v>
      </c>
      <c r="O26" s="71" t="s">
        <v>365</v>
      </c>
      <c r="P26" s="71" t="s">
        <v>365</v>
      </c>
      <c r="Q26" s="71" t="s">
        <v>365</v>
      </c>
      <c r="R26" s="71" t="s">
        <v>365</v>
      </c>
      <c r="S26" s="71" t="s">
        <v>365</v>
      </c>
    </row>
    <row r="27" spans="1:19" ht="51.75" customHeight="1">
      <c r="A27" s="113" t="s">
        <v>335</v>
      </c>
      <c r="B27" s="118" t="s">
        <v>492</v>
      </c>
      <c r="C27" s="113" t="s">
        <v>437</v>
      </c>
      <c r="D27" s="71">
        <f>'ИП2020-2022'!P45</f>
        <v>3.03817052</v>
      </c>
      <c r="E27" s="71" t="s">
        <v>612</v>
      </c>
      <c r="F27" s="71">
        <f t="shared" si="2"/>
        <v>3.03817052</v>
      </c>
      <c r="G27" s="71">
        <v>0</v>
      </c>
      <c r="H27" s="71">
        <v>0</v>
      </c>
      <c r="I27" s="71">
        <f>D27</f>
        <v>3.03817052</v>
      </c>
      <c r="J27" s="71">
        <v>0</v>
      </c>
      <c r="K27" s="71">
        <f t="shared" si="6"/>
        <v>2.531808766666667</v>
      </c>
      <c r="L27" s="9">
        <f>'ИП2020-2022'!F45</f>
        <v>2020</v>
      </c>
      <c r="M27" s="71">
        <f>'прил.2'!H45</f>
        <v>2.531808766666667</v>
      </c>
      <c r="N27" s="59" t="s">
        <v>618</v>
      </c>
      <c r="O27" s="71" t="s">
        <v>365</v>
      </c>
      <c r="P27" s="71" t="s">
        <v>365</v>
      </c>
      <c r="Q27" s="71" t="s">
        <v>365</v>
      </c>
      <c r="R27" s="71" t="s">
        <v>365</v>
      </c>
      <c r="S27" s="71" t="s">
        <v>365</v>
      </c>
    </row>
    <row r="28" spans="1:19" ht="111" customHeight="1">
      <c r="A28" s="113" t="s">
        <v>335</v>
      </c>
      <c r="B28" s="118" t="s">
        <v>439</v>
      </c>
      <c r="C28" s="113" t="s">
        <v>438</v>
      </c>
      <c r="D28" s="71">
        <f>'ИП2020-2022'!P46</f>
        <v>1.0913025598776</v>
      </c>
      <c r="E28" s="71" t="s">
        <v>611</v>
      </c>
      <c r="F28" s="71">
        <f t="shared" si="2"/>
        <v>1.0913025598776</v>
      </c>
      <c r="G28" s="71">
        <v>0</v>
      </c>
      <c r="H28" s="71">
        <v>0</v>
      </c>
      <c r="I28" s="71">
        <f t="shared" si="5"/>
        <v>1.0913025598776</v>
      </c>
      <c r="J28" s="71">
        <v>0</v>
      </c>
      <c r="K28" s="71">
        <f t="shared" si="6"/>
        <v>0.9094187998980001</v>
      </c>
      <c r="L28" s="9">
        <f>'ИП2020-2022'!F46</f>
        <v>2020</v>
      </c>
      <c r="M28" s="71">
        <f>'прил.2'!H46</f>
        <v>0.9094187998980001</v>
      </c>
      <c r="N28" s="71" t="s">
        <v>416</v>
      </c>
      <c r="O28" s="71" t="s">
        <v>365</v>
      </c>
      <c r="P28" s="71" t="s">
        <v>365</v>
      </c>
      <c r="Q28" s="71" t="s">
        <v>365</v>
      </c>
      <c r="R28" s="71" t="s">
        <v>365</v>
      </c>
      <c r="S28" s="71" t="s">
        <v>365</v>
      </c>
    </row>
    <row r="29" spans="1:19" ht="28.5" customHeight="1">
      <c r="A29" s="113" t="s">
        <v>335</v>
      </c>
      <c r="B29" s="118" t="s">
        <v>374</v>
      </c>
      <c r="C29" s="113" t="s">
        <v>384</v>
      </c>
      <c r="D29" s="71">
        <f>'ИП2020-2022'!P47</f>
        <v>36.39440095</v>
      </c>
      <c r="E29" s="71" t="s">
        <v>612</v>
      </c>
      <c r="F29" s="71">
        <f t="shared" si="2"/>
        <v>36.39440095</v>
      </c>
      <c r="G29" s="71">
        <v>0</v>
      </c>
      <c r="H29" s="71">
        <v>0</v>
      </c>
      <c r="I29" s="71">
        <f t="shared" si="5"/>
        <v>36.39440095</v>
      </c>
      <c r="J29" s="71">
        <v>0</v>
      </c>
      <c r="K29" s="71">
        <f t="shared" si="6"/>
        <v>30.358027705932205</v>
      </c>
      <c r="L29" s="9">
        <f>'ИП2020-2022'!F47</f>
        <v>2020</v>
      </c>
      <c r="M29" s="71">
        <f>'прил.2'!H47</f>
        <v>30.358027705932205</v>
      </c>
      <c r="N29" s="71" t="s">
        <v>416</v>
      </c>
      <c r="O29" s="71" t="s">
        <v>365</v>
      </c>
      <c r="P29" s="71" t="s">
        <v>365</v>
      </c>
      <c r="Q29" s="71" t="s">
        <v>365</v>
      </c>
      <c r="R29" s="71" t="s">
        <v>365</v>
      </c>
      <c r="S29" s="71" t="s">
        <v>365</v>
      </c>
    </row>
    <row r="30" spans="1:19" ht="31.5">
      <c r="A30" s="113" t="s">
        <v>335</v>
      </c>
      <c r="B30" s="118" t="s">
        <v>360</v>
      </c>
      <c r="C30" s="113" t="s">
        <v>381</v>
      </c>
      <c r="D30" s="71">
        <f>'ИП2020-2022'!P48</f>
        <v>53.735244519999995</v>
      </c>
      <c r="E30" s="71" t="s">
        <v>612</v>
      </c>
      <c r="F30" s="71">
        <f t="shared" si="2"/>
        <v>53.735244519999995</v>
      </c>
      <c r="G30" s="71">
        <v>0</v>
      </c>
      <c r="H30" s="71">
        <v>0</v>
      </c>
      <c r="I30" s="71">
        <f t="shared" si="5"/>
        <v>53.735244519999995</v>
      </c>
      <c r="J30" s="71">
        <f>SUM(J31:J33)</f>
        <v>0</v>
      </c>
      <c r="K30" s="71">
        <f t="shared" si="6"/>
        <v>44.8149313</v>
      </c>
      <c r="L30" s="9">
        <f>'ИП2020-2022'!F48</f>
        <v>2020</v>
      </c>
      <c r="M30" s="71">
        <f>'прил.2'!H48</f>
        <v>44.8149313</v>
      </c>
      <c r="N30" s="59" t="s">
        <v>412</v>
      </c>
      <c r="O30" s="59" t="s">
        <v>365</v>
      </c>
      <c r="P30" s="59" t="s">
        <v>365</v>
      </c>
      <c r="Q30" s="59" t="s">
        <v>365</v>
      </c>
      <c r="R30" s="59" t="s">
        <v>365</v>
      </c>
      <c r="S30" s="59" t="s">
        <v>365</v>
      </c>
    </row>
    <row r="31" spans="1:19" ht="42">
      <c r="A31" s="113" t="s">
        <v>335</v>
      </c>
      <c r="B31" s="118" t="s">
        <v>493</v>
      </c>
      <c r="C31" s="113" t="s">
        <v>681</v>
      </c>
      <c r="D31" s="71">
        <f>'ИП2020-2022'!P49</f>
        <v>21.4658586666667</v>
      </c>
      <c r="E31" s="71" t="s">
        <v>611</v>
      </c>
      <c r="F31" s="71">
        <f t="shared" si="2"/>
        <v>21.4658586666667</v>
      </c>
      <c r="G31" s="71">
        <v>0</v>
      </c>
      <c r="H31" s="71">
        <v>0</v>
      </c>
      <c r="I31" s="71">
        <f t="shared" si="5"/>
        <v>21.4658586666667</v>
      </c>
      <c r="J31" s="71">
        <v>0</v>
      </c>
      <c r="K31" s="71">
        <f t="shared" si="6"/>
        <v>17.888215555555586</v>
      </c>
      <c r="L31" s="9">
        <f>'ИП2020-2022'!F49</f>
        <v>2020</v>
      </c>
      <c r="M31" s="71">
        <f>'прил.2'!H49</f>
        <v>17.888215555555586</v>
      </c>
      <c r="N31" s="71" t="s">
        <v>619</v>
      </c>
      <c r="O31" s="71" t="s">
        <v>365</v>
      </c>
      <c r="P31" s="71" t="s">
        <v>365</v>
      </c>
      <c r="Q31" s="71" t="s">
        <v>365</v>
      </c>
      <c r="R31" s="71" t="s">
        <v>365</v>
      </c>
      <c r="S31" s="71" t="s">
        <v>365</v>
      </c>
    </row>
    <row r="32" spans="1:19" ht="12.75">
      <c r="A32" s="105"/>
      <c r="B32" s="106" t="s">
        <v>473</v>
      </c>
      <c r="C32" s="105"/>
      <c r="D32" s="105"/>
      <c r="E32" s="105"/>
      <c r="F32" s="105"/>
      <c r="G32" s="105"/>
      <c r="H32" s="105"/>
      <c r="I32" s="105"/>
      <c r="J32" s="105"/>
      <c r="K32" s="105"/>
      <c r="L32" s="105"/>
      <c r="M32" s="105"/>
      <c r="N32" s="105"/>
      <c r="O32" s="105"/>
      <c r="P32" s="105"/>
      <c r="Q32" s="105"/>
      <c r="R32" s="105"/>
      <c r="S32" s="105"/>
    </row>
    <row r="33" spans="1:19" ht="21">
      <c r="A33" s="113" t="s">
        <v>335</v>
      </c>
      <c r="B33" s="118" t="s">
        <v>401</v>
      </c>
      <c r="C33" s="113" t="s">
        <v>382</v>
      </c>
      <c r="D33" s="71">
        <f>'ИП2020-2022'!P51</f>
        <v>5.742992200000001</v>
      </c>
      <c r="E33" s="71" t="s">
        <v>612</v>
      </c>
      <c r="F33" s="71">
        <f>G33+H33+I33+J33</f>
        <v>5.742992200000001</v>
      </c>
      <c r="G33" s="71">
        <v>0</v>
      </c>
      <c r="H33" s="71">
        <v>0</v>
      </c>
      <c r="I33" s="71">
        <f aca="true" t="shared" si="7" ref="I33:I39">D33</f>
        <v>5.742992200000001</v>
      </c>
      <c r="J33" s="71">
        <v>0</v>
      </c>
      <c r="K33" s="71">
        <f aca="true" t="shared" si="8" ref="K33:K39">M33</f>
        <v>4.793493240677966</v>
      </c>
      <c r="L33" s="9">
        <f>'ИП2020-2022'!F51</f>
        <v>2020</v>
      </c>
      <c r="M33" s="71">
        <f>'прил.2'!H51</f>
        <v>4.793493240677966</v>
      </c>
      <c r="N33" s="71" t="s">
        <v>414</v>
      </c>
      <c r="O33" s="71" t="s">
        <v>365</v>
      </c>
      <c r="P33" s="71" t="s">
        <v>365</v>
      </c>
      <c r="Q33" s="71" t="s">
        <v>365</v>
      </c>
      <c r="R33" s="71" t="s">
        <v>365</v>
      </c>
      <c r="S33" s="71" t="s">
        <v>365</v>
      </c>
    </row>
    <row r="34" spans="1:19" ht="30.75" customHeight="1">
      <c r="A34" s="113" t="s">
        <v>335</v>
      </c>
      <c r="B34" s="118" t="s">
        <v>373</v>
      </c>
      <c r="C34" s="113" t="s">
        <v>400</v>
      </c>
      <c r="D34" s="71">
        <f>'ИП2020-2022'!P52</f>
        <v>46.121505830000004</v>
      </c>
      <c r="E34" s="71" t="s">
        <v>612</v>
      </c>
      <c r="F34" s="71">
        <f aca="true" t="shared" si="9" ref="F34:F39">G34+H34+I34+J34</f>
        <v>46.121505830000004</v>
      </c>
      <c r="G34" s="71">
        <v>0</v>
      </c>
      <c r="H34" s="71">
        <v>0</v>
      </c>
      <c r="I34" s="71">
        <f t="shared" si="7"/>
        <v>46.121505830000004</v>
      </c>
      <c r="J34" s="71">
        <v>0</v>
      </c>
      <c r="K34" s="71">
        <f t="shared" si="8"/>
        <v>38.478278998446335</v>
      </c>
      <c r="L34" s="9">
        <f>'ИП2020-2022'!F52</f>
        <v>2020</v>
      </c>
      <c r="M34" s="71">
        <f>'прил.2'!H52</f>
        <v>38.478278998446335</v>
      </c>
      <c r="N34" s="71" t="s">
        <v>413</v>
      </c>
      <c r="O34" s="71" t="s">
        <v>365</v>
      </c>
      <c r="P34" s="71" t="s">
        <v>365</v>
      </c>
      <c r="Q34" s="71" t="s">
        <v>365</v>
      </c>
      <c r="R34" s="71" t="s">
        <v>365</v>
      </c>
      <c r="S34" s="71" t="s">
        <v>365</v>
      </c>
    </row>
    <row r="35" spans="1:19" ht="21">
      <c r="A35" s="113" t="s">
        <v>335</v>
      </c>
      <c r="B35" s="118" t="s">
        <v>477</v>
      </c>
      <c r="C35" s="113" t="s">
        <v>403</v>
      </c>
      <c r="D35" s="71">
        <f>'ИП2020-2022'!P53</f>
        <v>2.6795405000000003</v>
      </c>
      <c r="E35" s="71" t="s">
        <v>612</v>
      </c>
      <c r="F35" s="71">
        <f t="shared" si="9"/>
        <v>2.6795405000000003</v>
      </c>
      <c r="G35" s="71">
        <v>0</v>
      </c>
      <c r="H35" s="71">
        <v>0</v>
      </c>
      <c r="I35" s="71">
        <f t="shared" si="7"/>
        <v>2.6795405000000003</v>
      </c>
      <c r="J35" s="71">
        <v>0</v>
      </c>
      <c r="K35" s="71">
        <f t="shared" si="8"/>
        <v>2.232950416666667</v>
      </c>
      <c r="L35" s="9">
        <f>'ИП2020-2022'!F53</f>
        <v>2020</v>
      </c>
      <c r="M35" s="71">
        <f>'прил.2'!H53</f>
        <v>2.232950416666667</v>
      </c>
      <c r="N35" s="71" t="s">
        <v>620</v>
      </c>
      <c r="O35" s="71" t="s">
        <v>365</v>
      </c>
      <c r="P35" s="71" t="s">
        <v>365</v>
      </c>
      <c r="Q35" s="71" t="s">
        <v>365</v>
      </c>
      <c r="R35" s="71" t="s">
        <v>365</v>
      </c>
      <c r="S35" s="71" t="s">
        <v>365</v>
      </c>
    </row>
    <row r="36" spans="1:19" ht="21">
      <c r="A36" s="113" t="s">
        <v>335</v>
      </c>
      <c r="B36" s="118" t="s">
        <v>478</v>
      </c>
      <c r="C36" s="113" t="s">
        <v>404</v>
      </c>
      <c r="D36" s="71">
        <f>'ИП2020-2022'!P54</f>
        <v>2.6795405000000003</v>
      </c>
      <c r="E36" s="71" t="s">
        <v>612</v>
      </c>
      <c r="F36" s="71">
        <f t="shared" si="9"/>
        <v>2.6795405000000003</v>
      </c>
      <c r="G36" s="71">
        <v>0</v>
      </c>
      <c r="H36" s="71">
        <v>0</v>
      </c>
      <c r="I36" s="71">
        <f t="shared" si="7"/>
        <v>2.6795405000000003</v>
      </c>
      <c r="J36" s="71">
        <v>0</v>
      </c>
      <c r="K36" s="71">
        <f t="shared" si="8"/>
        <v>2.232950416666667</v>
      </c>
      <c r="L36" s="9">
        <f>'ИП2020-2022'!F54</f>
        <v>2020</v>
      </c>
      <c r="M36" s="71">
        <f>'прил.2'!H54</f>
        <v>2.232950416666667</v>
      </c>
      <c r="N36" s="71" t="s">
        <v>620</v>
      </c>
      <c r="O36" s="71" t="s">
        <v>365</v>
      </c>
      <c r="P36" s="71" t="s">
        <v>365</v>
      </c>
      <c r="Q36" s="71" t="s">
        <v>365</v>
      </c>
      <c r="R36" s="71" t="s">
        <v>365</v>
      </c>
      <c r="S36" s="71" t="s">
        <v>365</v>
      </c>
    </row>
    <row r="37" spans="1:19" ht="21">
      <c r="A37" s="113" t="s">
        <v>335</v>
      </c>
      <c r="B37" s="118" t="s">
        <v>440</v>
      </c>
      <c r="C37" s="113" t="s">
        <v>405</v>
      </c>
      <c r="D37" s="71">
        <f>'ИП2020-2022'!P55</f>
        <v>5.01493255</v>
      </c>
      <c r="E37" s="71" t="s">
        <v>612</v>
      </c>
      <c r="F37" s="71">
        <f t="shared" si="9"/>
        <v>5.01493255</v>
      </c>
      <c r="G37" s="71">
        <v>0</v>
      </c>
      <c r="H37" s="71">
        <v>0</v>
      </c>
      <c r="I37" s="71">
        <f t="shared" si="7"/>
        <v>5.01493255</v>
      </c>
      <c r="J37" s="71">
        <v>0</v>
      </c>
      <c r="K37" s="71">
        <f t="shared" si="8"/>
        <v>4.179110458333334</v>
      </c>
      <c r="L37" s="9">
        <f>'ИП2020-2022'!F55</f>
        <v>2020</v>
      </c>
      <c r="M37" s="71">
        <f>'прил.2'!H55</f>
        <v>4.179110458333334</v>
      </c>
      <c r="N37" s="71" t="s">
        <v>620</v>
      </c>
      <c r="O37" s="71" t="s">
        <v>365</v>
      </c>
      <c r="P37" s="71" t="s">
        <v>365</v>
      </c>
      <c r="Q37" s="71" t="s">
        <v>365</v>
      </c>
      <c r="R37" s="71" t="s">
        <v>365</v>
      </c>
      <c r="S37" s="71" t="s">
        <v>365</v>
      </c>
    </row>
    <row r="38" spans="1:19" ht="94.5">
      <c r="A38" s="113" t="s">
        <v>335</v>
      </c>
      <c r="B38" s="118" t="s">
        <v>441</v>
      </c>
      <c r="C38" s="113" t="s">
        <v>407</v>
      </c>
      <c r="D38" s="71">
        <f>'ИП2020-2022'!P56</f>
        <v>0.5379262</v>
      </c>
      <c r="E38" s="71" t="s">
        <v>612</v>
      </c>
      <c r="F38" s="71">
        <f t="shared" si="9"/>
        <v>0.5379262</v>
      </c>
      <c r="G38" s="71">
        <v>0</v>
      </c>
      <c r="H38" s="71">
        <v>0</v>
      </c>
      <c r="I38" s="71">
        <f t="shared" si="7"/>
        <v>0.5379262</v>
      </c>
      <c r="J38" s="71">
        <v>0</v>
      </c>
      <c r="K38" s="71">
        <f t="shared" si="8"/>
        <v>0.44827183333333337</v>
      </c>
      <c r="L38" s="9">
        <f>'ИП2020-2022'!F56</f>
        <v>2020</v>
      </c>
      <c r="M38" s="71">
        <f>'прил.2'!H56</f>
        <v>0.44827183333333337</v>
      </c>
      <c r="N38" s="71" t="s">
        <v>621</v>
      </c>
      <c r="O38" s="71" t="s">
        <v>365</v>
      </c>
      <c r="P38" s="71" t="s">
        <v>365</v>
      </c>
      <c r="Q38" s="71" t="s">
        <v>365</v>
      </c>
      <c r="R38" s="71" t="s">
        <v>365</v>
      </c>
      <c r="S38" s="71" t="s">
        <v>365</v>
      </c>
    </row>
    <row r="39" spans="1:19" ht="94.5">
      <c r="A39" s="113" t="s">
        <v>335</v>
      </c>
      <c r="B39" s="118" t="s">
        <v>442</v>
      </c>
      <c r="C39" s="113" t="s">
        <v>408</v>
      </c>
      <c r="D39" s="71">
        <f>'ИП2020-2022'!P57</f>
        <v>0.75595637</v>
      </c>
      <c r="E39" s="71" t="s">
        <v>612</v>
      </c>
      <c r="F39" s="71">
        <f t="shared" si="9"/>
        <v>0.75595637</v>
      </c>
      <c r="G39" s="71">
        <v>0</v>
      </c>
      <c r="H39" s="71">
        <v>0</v>
      </c>
      <c r="I39" s="71">
        <f t="shared" si="7"/>
        <v>0.75595637</v>
      </c>
      <c r="J39" s="71">
        <v>0</v>
      </c>
      <c r="K39" s="71">
        <f t="shared" si="8"/>
        <v>0.6299636416666667</v>
      </c>
      <c r="L39" s="9">
        <f>'ИП2020-2022'!F57</f>
        <v>2020</v>
      </c>
      <c r="M39" s="71">
        <f>'прил.2'!H57</f>
        <v>0.6299636416666667</v>
      </c>
      <c r="N39" s="71" t="s">
        <v>622</v>
      </c>
      <c r="O39" s="71" t="s">
        <v>365</v>
      </c>
      <c r="P39" s="71" t="s">
        <v>365</v>
      </c>
      <c r="Q39" s="71" t="s">
        <v>365</v>
      </c>
      <c r="R39" s="71" t="s">
        <v>365</v>
      </c>
      <c r="S39" s="71" t="s">
        <v>365</v>
      </c>
    </row>
    <row r="40" spans="1:19" ht="12.75">
      <c r="A40" s="105"/>
      <c r="B40" s="106" t="s">
        <v>474</v>
      </c>
      <c r="C40" s="105"/>
      <c r="D40" s="105"/>
      <c r="E40" s="105"/>
      <c r="F40" s="105"/>
      <c r="G40" s="105"/>
      <c r="H40" s="105"/>
      <c r="I40" s="105"/>
      <c r="J40" s="105"/>
      <c r="K40" s="105"/>
      <c r="L40" s="105"/>
      <c r="M40" s="105"/>
      <c r="N40" s="105"/>
      <c r="O40" s="105"/>
      <c r="P40" s="105"/>
      <c r="Q40" s="105"/>
      <c r="R40" s="105"/>
      <c r="S40" s="105"/>
    </row>
    <row r="41" spans="1:19" ht="94.5">
      <c r="A41" s="113" t="s">
        <v>335</v>
      </c>
      <c r="B41" s="113" t="s">
        <v>480</v>
      </c>
      <c r="C41" s="113" t="s">
        <v>444</v>
      </c>
      <c r="D41" s="71">
        <f>'ИП2020-2022'!P59</f>
        <v>3.106</v>
      </c>
      <c r="E41" s="71" t="s">
        <v>611</v>
      </c>
      <c r="F41" s="71">
        <f aca="true" t="shared" si="10" ref="F41:F56">G41+H41+I41+J41</f>
        <v>3.106</v>
      </c>
      <c r="G41" s="71">
        <v>0</v>
      </c>
      <c r="H41" s="71">
        <v>0</v>
      </c>
      <c r="I41" s="71">
        <f aca="true" t="shared" si="11" ref="I41:I49">D41</f>
        <v>3.106</v>
      </c>
      <c r="J41" s="71">
        <v>0</v>
      </c>
      <c r="K41" s="71">
        <f aca="true" t="shared" si="12" ref="K41:K49">M41</f>
        <v>2.5883333333333334</v>
      </c>
      <c r="L41" s="9">
        <f>'ИП2020-2022'!F59</f>
        <v>2020</v>
      </c>
      <c r="M41" s="71">
        <f>'прил.2'!H59</f>
        <v>2.5883333333333334</v>
      </c>
      <c r="N41" s="71" t="s">
        <v>623</v>
      </c>
      <c r="O41" s="71" t="s">
        <v>365</v>
      </c>
      <c r="P41" s="71" t="s">
        <v>365</v>
      </c>
      <c r="Q41" s="71" t="s">
        <v>365</v>
      </c>
      <c r="R41" s="71" t="s">
        <v>365</v>
      </c>
      <c r="S41" s="71" t="s">
        <v>365</v>
      </c>
    </row>
    <row r="42" spans="1:19" ht="31.5">
      <c r="A42" s="113" t="s">
        <v>335</v>
      </c>
      <c r="B42" s="113" t="s">
        <v>487</v>
      </c>
      <c r="C42" s="113" t="s">
        <v>445</v>
      </c>
      <c r="D42" s="71">
        <f>'ИП2020-2022'!P60</f>
        <v>5.52351108</v>
      </c>
      <c r="E42" s="71" t="s">
        <v>612</v>
      </c>
      <c r="F42" s="71">
        <f t="shared" si="10"/>
        <v>5.52351108</v>
      </c>
      <c r="G42" s="71">
        <v>0</v>
      </c>
      <c r="H42" s="71">
        <v>0</v>
      </c>
      <c r="I42" s="71">
        <f t="shared" si="11"/>
        <v>5.52351108</v>
      </c>
      <c r="J42" s="71">
        <v>0</v>
      </c>
      <c r="K42" s="71">
        <f t="shared" si="12"/>
        <v>4.6029259</v>
      </c>
      <c r="L42" s="9">
        <f>'ИП2020-2022'!F60</f>
        <v>2020</v>
      </c>
      <c r="M42" s="71">
        <f>'прил.2'!H60</f>
        <v>4.6029259</v>
      </c>
      <c r="N42" s="71" t="s">
        <v>624</v>
      </c>
      <c r="O42" s="71" t="s">
        <v>365</v>
      </c>
      <c r="P42" s="71" t="s">
        <v>365</v>
      </c>
      <c r="Q42" s="71" t="s">
        <v>365</v>
      </c>
      <c r="R42" s="71" t="s">
        <v>365</v>
      </c>
      <c r="S42" s="71" t="s">
        <v>365</v>
      </c>
    </row>
    <row r="43" spans="1:19" ht="31.5">
      <c r="A43" s="126" t="s">
        <v>335</v>
      </c>
      <c r="B43" s="127" t="s">
        <v>402</v>
      </c>
      <c r="C43" s="126" t="s">
        <v>383</v>
      </c>
      <c r="D43" s="71">
        <f>'ИП2020-2022'!P61</f>
        <v>10.84635173</v>
      </c>
      <c r="E43" s="71" t="s">
        <v>612</v>
      </c>
      <c r="F43" s="71">
        <f t="shared" si="10"/>
        <v>10.84635173</v>
      </c>
      <c r="G43" s="71">
        <v>0</v>
      </c>
      <c r="H43" s="71">
        <v>0</v>
      </c>
      <c r="I43" s="71">
        <f t="shared" si="11"/>
        <v>10.84635173</v>
      </c>
      <c r="J43" s="71">
        <v>0</v>
      </c>
      <c r="K43" s="71">
        <f t="shared" si="12"/>
        <v>9.04611677683616</v>
      </c>
      <c r="L43" s="9">
        <f>'ИП2020-2022'!F61</f>
        <v>2020</v>
      </c>
      <c r="M43" s="71">
        <f>'прил.2'!H61</f>
        <v>9.04611677683616</v>
      </c>
      <c r="N43" s="71" t="s">
        <v>415</v>
      </c>
      <c r="O43" s="71" t="s">
        <v>365</v>
      </c>
      <c r="P43" s="71" t="s">
        <v>365</v>
      </c>
      <c r="Q43" s="71" t="s">
        <v>365</v>
      </c>
      <c r="R43" s="71" t="s">
        <v>365</v>
      </c>
      <c r="S43" s="71" t="s">
        <v>365</v>
      </c>
    </row>
    <row r="44" spans="1:19" ht="31.5">
      <c r="A44" s="113" t="s">
        <v>335</v>
      </c>
      <c r="B44" s="118" t="s">
        <v>450</v>
      </c>
      <c r="C44" s="113" t="s">
        <v>452</v>
      </c>
      <c r="D44" s="71">
        <f>'ИП2020-2022'!P62</f>
        <v>8.00363391591856</v>
      </c>
      <c r="E44" s="71" t="s">
        <v>611</v>
      </c>
      <c r="F44" s="71">
        <f t="shared" si="10"/>
        <v>8.00363391591856</v>
      </c>
      <c r="G44" s="71">
        <v>0</v>
      </c>
      <c r="H44" s="71">
        <v>0</v>
      </c>
      <c r="I44" s="71">
        <f t="shared" si="11"/>
        <v>8.00363391591856</v>
      </c>
      <c r="J44" s="71">
        <v>0</v>
      </c>
      <c r="K44" s="71">
        <f t="shared" si="12"/>
        <v>6.669694929932133</v>
      </c>
      <c r="L44" s="9">
        <f>'ИП2020-2022'!F62</f>
        <v>2020</v>
      </c>
      <c r="M44" s="71">
        <f>'прил.2'!H62</f>
        <v>6.669694929932133</v>
      </c>
      <c r="N44" s="71" t="s">
        <v>625</v>
      </c>
      <c r="O44" s="71" t="s">
        <v>365</v>
      </c>
      <c r="P44" s="71" t="s">
        <v>365</v>
      </c>
      <c r="Q44" s="71" t="s">
        <v>365</v>
      </c>
      <c r="R44" s="71" t="s">
        <v>365</v>
      </c>
      <c r="S44" s="71" t="s">
        <v>365</v>
      </c>
    </row>
    <row r="45" spans="1:19" ht="31.5">
      <c r="A45" s="113" t="s">
        <v>335</v>
      </c>
      <c r="B45" s="118" t="s">
        <v>359</v>
      </c>
      <c r="C45" s="113" t="s">
        <v>453</v>
      </c>
      <c r="D45" s="71">
        <f>'ИП2020-2022'!P63</f>
        <v>1.05851768</v>
      </c>
      <c r="E45" s="71" t="s">
        <v>612</v>
      </c>
      <c r="F45" s="71">
        <f t="shared" si="10"/>
        <v>1.05851768</v>
      </c>
      <c r="G45" s="71">
        <v>0</v>
      </c>
      <c r="H45" s="71">
        <v>0</v>
      </c>
      <c r="I45" s="71">
        <f t="shared" si="11"/>
        <v>1.05851768</v>
      </c>
      <c r="J45" s="71">
        <v>0</v>
      </c>
      <c r="K45" s="71">
        <f t="shared" si="12"/>
        <v>0.8820980666666667</v>
      </c>
      <c r="L45" s="9">
        <f>'ИП2020-2022'!F63</f>
        <v>2020</v>
      </c>
      <c r="M45" s="71">
        <f>'прил.2'!H63</f>
        <v>0.8820980666666667</v>
      </c>
      <c r="N45" s="71" t="s">
        <v>626</v>
      </c>
      <c r="O45" s="71" t="s">
        <v>365</v>
      </c>
      <c r="P45" s="71" t="s">
        <v>365</v>
      </c>
      <c r="Q45" s="71" t="s">
        <v>365</v>
      </c>
      <c r="R45" s="71" t="s">
        <v>365</v>
      </c>
      <c r="S45" s="71" t="s">
        <v>365</v>
      </c>
    </row>
    <row r="46" spans="1:19" ht="31.5">
      <c r="A46" s="113" t="s">
        <v>335</v>
      </c>
      <c r="B46" s="118" t="s">
        <v>489</v>
      </c>
      <c r="C46" s="113" t="s">
        <v>410</v>
      </c>
      <c r="D46" s="71">
        <f>'ИП2020-2022'!P64</f>
        <v>2.46842583</v>
      </c>
      <c r="E46" s="71" t="s">
        <v>612</v>
      </c>
      <c r="F46" s="71">
        <f t="shared" si="10"/>
        <v>2.46842583</v>
      </c>
      <c r="G46" s="71">
        <v>0</v>
      </c>
      <c r="H46" s="71">
        <v>0</v>
      </c>
      <c r="I46" s="71">
        <f t="shared" si="11"/>
        <v>2.46842583</v>
      </c>
      <c r="J46" s="71">
        <v>0</v>
      </c>
      <c r="K46" s="71">
        <f t="shared" si="12"/>
        <v>2.057021525</v>
      </c>
      <c r="L46" s="9">
        <f>'ИП2020-2022'!F64</f>
        <v>2020</v>
      </c>
      <c r="M46" s="71">
        <f>'прил.2'!H64</f>
        <v>2.057021525</v>
      </c>
      <c r="N46" s="71" t="s">
        <v>627</v>
      </c>
      <c r="O46" s="71" t="s">
        <v>365</v>
      </c>
      <c r="P46" s="71" t="s">
        <v>365</v>
      </c>
      <c r="Q46" s="71" t="s">
        <v>365</v>
      </c>
      <c r="R46" s="71" t="s">
        <v>365</v>
      </c>
      <c r="S46" s="71" t="s">
        <v>365</v>
      </c>
    </row>
    <row r="47" spans="1:19" ht="31.5">
      <c r="A47" s="113" t="s">
        <v>335</v>
      </c>
      <c r="B47" s="118" t="s">
        <v>490</v>
      </c>
      <c r="C47" s="113" t="s">
        <v>479</v>
      </c>
      <c r="D47" s="71">
        <f>'ИП2020-2022'!P65</f>
        <v>1.82168</v>
      </c>
      <c r="E47" s="71" t="s">
        <v>611</v>
      </c>
      <c r="F47" s="71">
        <f t="shared" si="10"/>
        <v>1.82168</v>
      </c>
      <c r="G47" s="71">
        <v>0</v>
      </c>
      <c r="H47" s="71">
        <v>0</v>
      </c>
      <c r="I47" s="71">
        <f t="shared" si="11"/>
        <v>1.82168</v>
      </c>
      <c r="J47" s="71">
        <v>0</v>
      </c>
      <c r="K47" s="71">
        <f t="shared" si="12"/>
        <v>1.5180666666666667</v>
      </c>
      <c r="L47" s="9">
        <f>'ИП2020-2022'!F65</f>
        <v>2020</v>
      </c>
      <c r="M47" s="71">
        <f>'прил.2'!H65</f>
        <v>1.5180666666666667</v>
      </c>
      <c r="N47" s="71" t="s">
        <v>628</v>
      </c>
      <c r="O47" s="71" t="s">
        <v>365</v>
      </c>
      <c r="P47" s="71" t="s">
        <v>365</v>
      </c>
      <c r="Q47" s="71" t="s">
        <v>365</v>
      </c>
      <c r="R47" s="71" t="s">
        <v>365</v>
      </c>
      <c r="S47" s="71" t="s">
        <v>365</v>
      </c>
    </row>
    <row r="48" spans="1:19" ht="31.5">
      <c r="A48" s="113" t="s">
        <v>335</v>
      </c>
      <c r="B48" s="118" t="s">
        <v>491</v>
      </c>
      <c r="C48" s="113" t="s">
        <v>446</v>
      </c>
      <c r="D48" s="71">
        <f>'ИП2020-2022'!P66</f>
        <v>3.631252</v>
      </c>
      <c r="E48" s="71" t="s">
        <v>611</v>
      </c>
      <c r="F48" s="71">
        <f t="shared" si="10"/>
        <v>3.631252</v>
      </c>
      <c r="G48" s="71">
        <v>0</v>
      </c>
      <c r="H48" s="71">
        <v>0</v>
      </c>
      <c r="I48" s="71">
        <f t="shared" si="11"/>
        <v>3.631252</v>
      </c>
      <c r="J48" s="71">
        <v>0</v>
      </c>
      <c r="K48" s="71">
        <f t="shared" si="12"/>
        <v>3.0260433333333334</v>
      </c>
      <c r="L48" s="9">
        <f>'ИП2020-2022'!F66</f>
        <v>2020</v>
      </c>
      <c r="M48" s="71">
        <f>'прил.2'!H66</f>
        <v>3.0260433333333334</v>
      </c>
      <c r="N48" s="71" t="s">
        <v>629</v>
      </c>
      <c r="O48" s="71" t="s">
        <v>365</v>
      </c>
      <c r="P48" s="71" t="s">
        <v>365</v>
      </c>
      <c r="Q48" s="71" t="s">
        <v>365</v>
      </c>
      <c r="R48" s="71" t="s">
        <v>365</v>
      </c>
      <c r="S48" s="71" t="s">
        <v>365</v>
      </c>
    </row>
    <row r="49" spans="1:19" ht="31.5">
      <c r="A49" s="113" t="s">
        <v>335</v>
      </c>
      <c r="B49" s="118" t="s">
        <v>676</v>
      </c>
      <c r="C49" s="113" t="s">
        <v>454</v>
      </c>
      <c r="D49" s="71">
        <f>'ИП2020-2022'!P67</f>
        <v>54.47166634</v>
      </c>
      <c r="E49" s="71" t="s">
        <v>612</v>
      </c>
      <c r="F49" s="71">
        <f t="shared" si="10"/>
        <v>54.47166634</v>
      </c>
      <c r="G49" s="71">
        <v>0</v>
      </c>
      <c r="H49" s="71">
        <v>0</v>
      </c>
      <c r="I49" s="71">
        <f t="shared" si="11"/>
        <v>54.47166634</v>
      </c>
      <c r="J49" s="71">
        <v>0</v>
      </c>
      <c r="K49" s="71">
        <f t="shared" si="12"/>
        <v>45.39305528333333</v>
      </c>
      <c r="L49" s="9">
        <f>'ИП2020-2022'!F67</f>
        <v>2020</v>
      </c>
      <c r="M49" s="71">
        <f>'прил.2'!H67</f>
        <v>45.39305528333333</v>
      </c>
      <c r="N49" s="71" t="s">
        <v>630</v>
      </c>
      <c r="O49" s="71" t="s">
        <v>365</v>
      </c>
      <c r="P49" s="71" t="s">
        <v>365</v>
      </c>
      <c r="Q49" s="71" t="s">
        <v>365</v>
      </c>
      <c r="R49" s="71" t="s">
        <v>365</v>
      </c>
      <c r="S49" s="71" t="s">
        <v>365</v>
      </c>
    </row>
    <row r="50" spans="1:19" ht="23.25" customHeight="1">
      <c r="A50" s="54" t="s">
        <v>337</v>
      </c>
      <c r="B50" s="54" t="s">
        <v>338</v>
      </c>
      <c r="C50" s="54" t="s">
        <v>364</v>
      </c>
      <c r="D50" s="58">
        <f>SUM(D51+D52)</f>
        <v>45.983450000000005</v>
      </c>
      <c r="E50" s="58"/>
      <c r="F50" s="58">
        <f>SUM(F51+F52)</f>
        <v>45.983450000000005</v>
      </c>
      <c r="G50" s="58">
        <f aca="true" t="shared" si="13" ref="G50:M50">SUM(G51+G52)</f>
        <v>0</v>
      </c>
      <c r="H50" s="58">
        <f t="shared" si="13"/>
        <v>0</v>
      </c>
      <c r="I50" s="58">
        <f t="shared" si="13"/>
        <v>45.983450000000005</v>
      </c>
      <c r="J50" s="58">
        <f t="shared" si="13"/>
        <v>0</v>
      </c>
      <c r="K50" s="58">
        <f t="shared" si="13"/>
        <v>38.319541666666666</v>
      </c>
      <c r="L50" s="58">
        <f t="shared" si="13"/>
        <v>4040</v>
      </c>
      <c r="M50" s="58">
        <f t="shared" si="13"/>
        <v>38.319541666666666</v>
      </c>
      <c r="N50" s="58" t="s">
        <v>365</v>
      </c>
      <c r="O50" s="58" t="s">
        <v>365</v>
      </c>
      <c r="P50" s="58" t="s">
        <v>365</v>
      </c>
      <c r="Q50" s="58" t="s">
        <v>365</v>
      </c>
      <c r="R50" s="58" t="s">
        <v>365</v>
      </c>
      <c r="S50" s="58" t="s">
        <v>365</v>
      </c>
    </row>
    <row r="51" spans="1:19" ht="31.5">
      <c r="A51" s="113" t="s">
        <v>337</v>
      </c>
      <c r="B51" s="113" t="s">
        <v>483</v>
      </c>
      <c r="C51" s="113" t="s">
        <v>614</v>
      </c>
      <c r="D51" s="71">
        <f>'ИП2020-2022'!P69</f>
        <v>28.7645</v>
      </c>
      <c r="E51" s="71" t="s">
        <v>613</v>
      </c>
      <c r="F51" s="71">
        <f t="shared" si="10"/>
        <v>28.7645</v>
      </c>
      <c r="G51" s="71">
        <v>0</v>
      </c>
      <c r="H51" s="71">
        <v>0</v>
      </c>
      <c r="I51" s="71">
        <f>D51</f>
        <v>28.7645</v>
      </c>
      <c r="J51" s="71">
        <v>0</v>
      </c>
      <c r="K51" s="71">
        <f>M51</f>
        <v>23.97041666666667</v>
      </c>
      <c r="L51" s="9">
        <f>'ИП2020-2022'!F69</f>
        <v>2020</v>
      </c>
      <c r="M51" s="71">
        <f>'прил.2'!H69</f>
        <v>23.97041666666667</v>
      </c>
      <c r="N51" s="71" t="s">
        <v>615</v>
      </c>
      <c r="O51" s="71" t="s">
        <v>365</v>
      </c>
      <c r="P51" s="71" t="s">
        <v>365</v>
      </c>
      <c r="Q51" s="71" t="s">
        <v>365</v>
      </c>
      <c r="R51" s="71" t="s">
        <v>365</v>
      </c>
      <c r="S51" s="71" t="s">
        <v>365</v>
      </c>
    </row>
    <row r="52" spans="1:19" ht="42">
      <c r="A52" s="113" t="s">
        <v>337</v>
      </c>
      <c r="B52" s="113" t="s">
        <v>485</v>
      </c>
      <c r="C52" s="113" t="s">
        <v>376</v>
      </c>
      <c r="D52" s="71">
        <f>'ИП2020-2022'!P70</f>
        <v>17.21895</v>
      </c>
      <c r="E52" s="71" t="s">
        <v>613</v>
      </c>
      <c r="F52" s="71">
        <f t="shared" si="10"/>
        <v>17.21895</v>
      </c>
      <c r="G52" s="71">
        <v>0</v>
      </c>
      <c r="H52" s="71">
        <v>0</v>
      </c>
      <c r="I52" s="71">
        <f>D52</f>
        <v>17.21895</v>
      </c>
      <c r="J52" s="71">
        <v>0</v>
      </c>
      <c r="K52" s="71">
        <f>M52</f>
        <v>14.349125</v>
      </c>
      <c r="L52" s="9" t="str">
        <f>'ИП2020-2022'!F70</f>
        <v>2020</v>
      </c>
      <c r="M52" s="71">
        <f>'прил.2'!H70</f>
        <v>14.349125</v>
      </c>
      <c r="N52" s="71" t="s">
        <v>615</v>
      </c>
      <c r="O52" s="71" t="s">
        <v>365</v>
      </c>
      <c r="P52" s="71" t="s">
        <v>365</v>
      </c>
      <c r="Q52" s="71" t="s">
        <v>365</v>
      </c>
      <c r="R52" s="71" t="s">
        <v>365</v>
      </c>
      <c r="S52" s="71" t="s">
        <v>365</v>
      </c>
    </row>
    <row r="53" spans="1:19" ht="15.75" customHeight="1">
      <c r="A53" s="54" t="s">
        <v>339</v>
      </c>
      <c r="B53" s="54" t="s">
        <v>340</v>
      </c>
      <c r="C53" s="54" t="s">
        <v>364</v>
      </c>
      <c r="D53" s="58">
        <f>D54</f>
        <v>25.544792</v>
      </c>
      <c r="E53" s="58"/>
      <c r="F53" s="58">
        <f aca="true" t="shared" si="14" ref="F53:S53">F54</f>
        <v>25.544792</v>
      </c>
      <c r="G53" s="58">
        <f t="shared" si="14"/>
        <v>0</v>
      </c>
      <c r="H53" s="58">
        <f t="shared" si="14"/>
        <v>0</v>
      </c>
      <c r="I53" s="58">
        <f t="shared" si="14"/>
        <v>25.544792</v>
      </c>
      <c r="J53" s="58">
        <f t="shared" si="14"/>
        <v>0</v>
      </c>
      <c r="K53" s="58">
        <f t="shared" si="14"/>
        <v>21.28732666666667</v>
      </c>
      <c r="L53" s="58">
        <f t="shared" si="14"/>
        <v>2020</v>
      </c>
      <c r="M53" s="58">
        <f t="shared" si="14"/>
        <v>21.28732666666667</v>
      </c>
      <c r="N53" s="58" t="s">
        <v>365</v>
      </c>
      <c r="O53" s="58" t="str">
        <f t="shared" si="14"/>
        <v>НД</v>
      </c>
      <c r="P53" s="58" t="str">
        <f t="shared" si="14"/>
        <v>НД</v>
      </c>
      <c r="Q53" s="58" t="str">
        <f t="shared" si="14"/>
        <v>НД</v>
      </c>
      <c r="R53" s="58" t="str">
        <f t="shared" si="14"/>
        <v>НД</v>
      </c>
      <c r="S53" s="58" t="str">
        <f t="shared" si="14"/>
        <v>НД</v>
      </c>
    </row>
    <row r="54" spans="1:19" ht="63" customHeight="1">
      <c r="A54" s="113" t="s">
        <v>339</v>
      </c>
      <c r="B54" s="118" t="s">
        <v>409</v>
      </c>
      <c r="C54" s="113" t="s">
        <v>410</v>
      </c>
      <c r="D54" s="71">
        <f>'ИП2020-2022'!P72</f>
        <v>25.544792</v>
      </c>
      <c r="E54" s="71" t="s">
        <v>612</v>
      </c>
      <c r="F54" s="71">
        <f t="shared" si="10"/>
        <v>25.544792</v>
      </c>
      <c r="G54" s="71">
        <v>0</v>
      </c>
      <c r="H54" s="71">
        <v>0</v>
      </c>
      <c r="I54" s="71">
        <f>D54</f>
        <v>25.544792</v>
      </c>
      <c r="J54" s="71">
        <v>0</v>
      </c>
      <c r="K54" s="71">
        <f>M54</f>
        <v>21.28732666666667</v>
      </c>
      <c r="L54" s="9">
        <f>'ИП2020-2022'!F72</f>
        <v>2020</v>
      </c>
      <c r="M54" s="71">
        <f>'прил.2'!H72</f>
        <v>21.28732666666667</v>
      </c>
      <c r="N54" s="71" t="s">
        <v>631</v>
      </c>
      <c r="O54" s="71" t="s">
        <v>365</v>
      </c>
      <c r="P54" s="71" t="s">
        <v>365</v>
      </c>
      <c r="Q54" s="71" t="s">
        <v>365</v>
      </c>
      <c r="R54" s="71" t="s">
        <v>365</v>
      </c>
      <c r="S54" s="71" t="s">
        <v>365</v>
      </c>
    </row>
    <row r="55" spans="1:19" ht="21">
      <c r="A55" s="54" t="s">
        <v>347</v>
      </c>
      <c r="B55" s="54" t="s">
        <v>348</v>
      </c>
      <c r="C55" s="54" t="s">
        <v>364</v>
      </c>
      <c r="D55" s="58">
        <f>D56+D57</f>
        <v>29611.985316841994</v>
      </c>
      <c r="E55" s="58"/>
      <c r="F55" s="58">
        <f aca="true" t="shared" si="15" ref="F55:M55">F56+F57</f>
        <v>29611.985316841994</v>
      </c>
      <c r="G55" s="58">
        <f t="shared" si="15"/>
        <v>0</v>
      </c>
      <c r="H55" s="58">
        <f t="shared" si="15"/>
        <v>0</v>
      </c>
      <c r="I55" s="58">
        <f t="shared" si="15"/>
        <v>0</v>
      </c>
      <c r="J55" s="58">
        <f t="shared" si="15"/>
        <v>29611.985316841994</v>
      </c>
      <c r="K55" s="58">
        <f t="shared" si="15"/>
        <v>24676.654430701663</v>
      </c>
      <c r="L55" s="58">
        <f t="shared" si="15"/>
        <v>4042</v>
      </c>
      <c r="M55" s="58">
        <f t="shared" si="15"/>
        <v>24676.654430701663</v>
      </c>
      <c r="N55" s="58" t="s">
        <v>365</v>
      </c>
      <c r="O55" s="58" t="s">
        <v>365</v>
      </c>
      <c r="P55" s="58" t="s">
        <v>365</v>
      </c>
      <c r="Q55" s="58" t="s">
        <v>365</v>
      </c>
      <c r="R55" s="58" t="s">
        <v>365</v>
      </c>
      <c r="S55" s="58" t="s">
        <v>365</v>
      </c>
    </row>
    <row r="56" spans="1:19" ht="42">
      <c r="A56" s="113" t="s">
        <v>347</v>
      </c>
      <c r="B56" s="113" t="s">
        <v>537</v>
      </c>
      <c r="C56" s="113" t="s">
        <v>536</v>
      </c>
      <c r="D56" s="71">
        <f>'ИП2020-2022'!P77</f>
        <v>14362.942787996199</v>
      </c>
      <c r="E56" s="71" t="s">
        <v>610</v>
      </c>
      <c r="F56" s="71">
        <f t="shared" si="10"/>
        <v>14362.942787996199</v>
      </c>
      <c r="G56" s="71">
        <v>0</v>
      </c>
      <c r="H56" s="71">
        <v>0</v>
      </c>
      <c r="I56" s="71">
        <v>0</v>
      </c>
      <c r="J56" s="71">
        <f>D56</f>
        <v>14362.942787996199</v>
      </c>
      <c r="K56" s="71">
        <f>M56</f>
        <v>11969.118989996832</v>
      </c>
      <c r="L56" s="9" t="str">
        <f>'ИП2020-2022'!F77</f>
        <v>2021</v>
      </c>
      <c r="M56" s="71">
        <f>'прил.2'!H77</f>
        <v>11969.118989996832</v>
      </c>
      <c r="N56" s="59" t="s">
        <v>634</v>
      </c>
      <c r="O56" s="71" t="s">
        <v>365</v>
      </c>
      <c r="P56" s="71" t="s">
        <v>365</v>
      </c>
      <c r="Q56" s="71" t="s">
        <v>365</v>
      </c>
      <c r="R56" s="71" t="s">
        <v>365</v>
      </c>
      <c r="S56" s="71" t="s">
        <v>365</v>
      </c>
    </row>
    <row r="57" spans="1:19" ht="39" customHeight="1">
      <c r="A57" s="113" t="s">
        <v>347</v>
      </c>
      <c r="B57" s="113" t="s">
        <v>538</v>
      </c>
      <c r="C57" s="113" t="s">
        <v>380</v>
      </c>
      <c r="D57" s="71">
        <f>'ИП2020-2022'!P78</f>
        <v>15249.042528845795</v>
      </c>
      <c r="E57" s="71" t="s">
        <v>610</v>
      </c>
      <c r="F57" s="71">
        <f>G57+H57+I57+J57</f>
        <v>15249.042528845795</v>
      </c>
      <c r="G57" s="71">
        <v>0</v>
      </c>
      <c r="H57" s="71">
        <v>0</v>
      </c>
      <c r="I57" s="71">
        <v>0</v>
      </c>
      <c r="J57" s="71">
        <f>D57</f>
        <v>15249.042528845795</v>
      </c>
      <c r="K57" s="71">
        <f>M57</f>
        <v>12707.53544070483</v>
      </c>
      <c r="L57" s="9" t="str">
        <f>'ИП2020-2022'!F78</f>
        <v>2021</v>
      </c>
      <c r="M57" s="71">
        <f>'прил.2'!H78</f>
        <v>12707.53544070483</v>
      </c>
      <c r="N57" s="59" t="s">
        <v>635</v>
      </c>
      <c r="O57" s="71" t="s">
        <v>365</v>
      </c>
      <c r="P57" s="71" t="s">
        <v>365</v>
      </c>
      <c r="Q57" s="71" t="s">
        <v>365</v>
      </c>
      <c r="R57" s="71" t="s">
        <v>365</v>
      </c>
      <c r="S57" s="71" t="s">
        <v>365</v>
      </c>
    </row>
    <row r="58" spans="1:19" ht="12.75">
      <c r="A58" s="54" t="s">
        <v>357</v>
      </c>
      <c r="B58" s="54" t="s">
        <v>358</v>
      </c>
      <c r="C58" s="54" t="s">
        <v>364</v>
      </c>
      <c r="D58" s="58">
        <f>SUM(D59:D81)</f>
        <v>107.63125479000001</v>
      </c>
      <c r="E58" s="58">
        <f aca="true" t="shared" si="16" ref="E58:M58">SUM(E59:E81)</f>
        <v>0</v>
      </c>
      <c r="F58" s="58">
        <f>SUM(F59:F81)</f>
        <v>107.63125479000001</v>
      </c>
      <c r="G58" s="58">
        <f t="shared" si="16"/>
        <v>0</v>
      </c>
      <c r="H58" s="58">
        <f t="shared" si="16"/>
        <v>0</v>
      </c>
      <c r="I58" s="58">
        <f t="shared" si="16"/>
        <v>107.63125479000001</v>
      </c>
      <c r="J58" s="58">
        <f t="shared" si="16"/>
        <v>0</v>
      </c>
      <c r="K58" s="58">
        <f t="shared" si="16"/>
        <v>90.31305020833335</v>
      </c>
      <c r="L58" s="58">
        <f t="shared" si="16"/>
        <v>38378</v>
      </c>
      <c r="M58" s="58">
        <f t="shared" si="16"/>
        <v>90.31305020833335</v>
      </c>
      <c r="N58" s="58" t="s">
        <v>365</v>
      </c>
      <c r="O58" s="58" t="s">
        <v>365</v>
      </c>
      <c r="P58" s="58" t="s">
        <v>365</v>
      </c>
      <c r="Q58" s="58" t="s">
        <v>365</v>
      </c>
      <c r="R58" s="58" t="s">
        <v>365</v>
      </c>
      <c r="S58" s="58" t="s">
        <v>365</v>
      </c>
    </row>
    <row r="59" spans="1:19" ht="12.75">
      <c r="A59" s="57"/>
      <c r="B59" s="57" t="s">
        <v>472</v>
      </c>
      <c r="C59" s="57"/>
      <c r="D59" s="57"/>
      <c r="E59" s="57"/>
      <c r="F59" s="57"/>
      <c r="G59" s="57"/>
      <c r="H59" s="57"/>
      <c r="I59" s="57"/>
      <c r="J59" s="57"/>
      <c r="K59" s="57"/>
      <c r="L59" s="57"/>
      <c r="M59" s="57"/>
      <c r="N59" s="57"/>
      <c r="O59" s="57"/>
      <c r="P59" s="57"/>
      <c r="Q59" s="57"/>
      <c r="R59" s="57"/>
      <c r="S59" s="57"/>
    </row>
    <row r="60" spans="1:19" ht="42">
      <c r="A60" s="113" t="s">
        <v>357</v>
      </c>
      <c r="B60" s="118" t="s">
        <v>362</v>
      </c>
      <c r="C60" s="113" t="s">
        <v>385</v>
      </c>
      <c r="D60" s="71">
        <f>'ИП2020-2022'!P85</f>
        <v>31.04386008</v>
      </c>
      <c r="E60" s="71" t="s">
        <v>612</v>
      </c>
      <c r="F60" s="71">
        <f aca="true" t="shared" si="17" ref="F60:F81">G60+H60+I60+J60</f>
        <v>31.04386008</v>
      </c>
      <c r="G60" s="71">
        <v>0</v>
      </c>
      <c r="H60" s="71">
        <v>0</v>
      </c>
      <c r="I60" s="71">
        <f>D60</f>
        <v>31.04386008</v>
      </c>
      <c r="J60" s="71">
        <v>0</v>
      </c>
      <c r="K60" s="71">
        <f aca="true" t="shared" si="18" ref="K60:K70">M60</f>
        <v>26.308356000000003</v>
      </c>
      <c r="L60" s="9">
        <v>2019</v>
      </c>
      <c r="M60" s="71">
        <f>'прил.2'!H85</f>
        <v>26.308356000000003</v>
      </c>
      <c r="N60" s="71" t="s">
        <v>417</v>
      </c>
      <c r="O60" s="71" t="s">
        <v>365</v>
      </c>
      <c r="P60" s="71" t="s">
        <v>365</v>
      </c>
      <c r="Q60" s="71" t="s">
        <v>365</v>
      </c>
      <c r="R60" s="71" t="s">
        <v>365</v>
      </c>
      <c r="S60" s="71" t="s">
        <v>365</v>
      </c>
    </row>
    <row r="61" spans="1:19" ht="31.5">
      <c r="A61" s="113" t="s">
        <v>357</v>
      </c>
      <c r="B61" s="118" t="s">
        <v>455</v>
      </c>
      <c r="C61" s="113" t="s">
        <v>456</v>
      </c>
      <c r="D61" s="71">
        <f>'ИП2020-2022'!P86</f>
        <v>0.345</v>
      </c>
      <c r="E61" s="71" t="s">
        <v>611</v>
      </c>
      <c r="F61" s="71">
        <f t="shared" si="17"/>
        <v>0.345</v>
      </c>
      <c r="G61" s="71">
        <v>0</v>
      </c>
      <c r="H61" s="71">
        <v>0</v>
      </c>
      <c r="I61" s="71">
        <f aca="true" t="shared" si="19" ref="I61:I81">D61</f>
        <v>0.345</v>
      </c>
      <c r="J61" s="71">
        <v>0</v>
      </c>
      <c r="K61" s="71">
        <f t="shared" si="18"/>
        <v>0.2875</v>
      </c>
      <c r="L61" s="9">
        <f>'ИП2020-2022'!F86</f>
        <v>2020</v>
      </c>
      <c r="M61" s="71">
        <f>'прил.2'!H86</f>
        <v>0.2875</v>
      </c>
      <c r="N61" s="71" t="s">
        <v>669</v>
      </c>
      <c r="O61" s="71" t="s">
        <v>365</v>
      </c>
      <c r="P61" s="71" t="s">
        <v>365</v>
      </c>
      <c r="Q61" s="71" t="s">
        <v>365</v>
      </c>
      <c r="R61" s="71" t="s">
        <v>365</v>
      </c>
      <c r="S61" s="71" t="s">
        <v>365</v>
      </c>
    </row>
    <row r="62" spans="1:19" ht="31.5">
      <c r="A62" s="113" t="s">
        <v>357</v>
      </c>
      <c r="B62" s="118" t="s">
        <v>457</v>
      </c>
      <c r="C62" s="113" t="s">
        <v>458</v>
      </c>
      <c r="D62" s="71">
        <f>'ИП2020-2022'!P87</f>
        <v>2.76</v>
      </c>
      <c r="E62" s="71" t="s">
        <v>611</v>
      </c>
      <c r="F62" s="71">
        <f t="shared" si="17"/>
        <v>2.76</v>
      </c>
      <c r="G62" s="71">
        <v>0</v>
      </c>
      <c r="H62" s="71">
        <v>0</v>
      </c>
      <c r="I62" s="71">
        <f t="shared" si="19"/>
        <v>2.76</v>
      </c>
      <c r="J62" s="71">
        <v>0</v>
      </c>
      <c r="K62" s="71">
        <f t="shared" si="18"/>
        <v>2.3</v>
      </c>
      <c r="L62" s="9">
        <f>'ИП2020-2022'!F87</f>
        <v>2020</v>
      </c>
      <c r="M62" s="71">
        <f>'прил.2'!H87</f>
        <v>2.3</v>
      </c>
      <c r="N62" s="71" t="s">
        <v>633</v>
      </c>
      <c r="O62" s="71" t="s">
        <v>365</v>
      </c>
      <c r="P62" s="71" t="s">
        <v>365</v>
      </c>
      <c r="Q62" s="71" t="s">
        <v>365</v>
      </c>
      <c r="R62" s="71" t="s">
        <v>365</v>
      </c>
      <c r="S62" s="71" t="s">
        <v>365</v>
      </c>
    </row>
    <row r="63" spans="1:19" ht="31.5">
      <c r="A63" s="113" t="s">
        <v>357</v>
      </c>
      <c r="B63" s="118" t="s">
        <v>459</v>
      </c>
      <c r="C63" s="113" t="s">
        <v>460</v>
      </c>
      <c r="D63" s="71">
        <f>'ИП2020-2022'!P88</f>
        <v>21.45</v>
      </c>
      <c r="E63" s="71" t="s">
        <v>611</v>
      </c>
      <c r="F63" s="71">
        <f t="shared" si="17"/>
        <v>21.45</v>
      </c>
      <c r="G63" s="71">
        <v>0</v>
      </c>
      <c r="H63" s="71">
        <v>0</v>
      </c>
      <c r="I63" s="71">
        <f t="shared" si="19"/>
        <v>21.45</v>
      </c>
      <c r="J63" s="71">
        <v>0</v>
      </c>
      <c r="K63" s="71">
        <f t="shared" si="18"/>
        <v>17.875</v>
      </c>
      <c r="L63" s="9">
        <f>'ИП2020-2022'!F88</f>
        <v>2020</v>
      </c>
      <c r="M63" s="71">
        <f>'прил.2'!H88</f>
        <v>17.875</v>
      </c>
      <c r="N63" s="71" t="s">
        <v>417</v>
      </c>
      <c r="O63" s="71" t="s">
        <v>365</v>
      </c>
      <c r="P63" s="71" t="s">
        <v>365</v>
      </c>
      <c r="Q63" s="71" t="s">
        <v>365</v>
      </c>
      <c r="R63" s="71" t="s">
        <v>365</v>
      </c>
      <c r="S63" s="71" t="s">
        <v>365</v>
      </c>
    </row>
    <row r="64" spans="1:19" ht="31.5">
      <c r="A64" s="113" t="s">
        <v>357</v>
      </c>
      <c r="B64" s="118" t="s">
        <v>461</v>
      </c>
      <c r="C64" s="113" t="s">
        <v>462</v>
      </c>
      <c r="D64" s="71">
        <f>'ИП2020-2022'!P89</f>
        <v>1.5061788</v>
      </c>
      <c r="E64" s="71" t="s">
        <v>611</v>
      </c>
      <c r="F64" s="71">
        <f t="shared" si="17"/>
        <v>1.5061788</v>
      </c>
      <c r="G64" s="71">
        <v>0</v>
      </c>
      <c r="H64" s="71">
        <v>0</v>
      </c>
      <c r="I64" s="71">
        <f t="shared" si="19"/>
        <v>1.5061788</v>
      </c>
      <c r="J64" s="71">
        <v>0</v>
      </c>
      <c r="K64" s="71">
        <f t="shared" si="18"/>
        <v>1.255149</v>
      </c>
      <c r="L64" s="9">
        <f>'ИП2020-2022'!F89</f>
        <v>2020</v>
      </c>
      <c r="M64" s="71">
        <f>'прил.2'!H89</f>
        <v>1.255149</v>
      </c>
      <c r="N64" s="71" t="s">
        <v>417</v>
      </c>
      <c r="O64" s="71" t="s">
        <v>365</v>
      </c>
      <c r="P64" s="71" t="s">
        <v>365</v>
      </c>
      <c r="Q64" s="71" t="s">
        <v>365</v>
      </c>
      <c r="R64" s="71" t="s">
        <v>365</v>
      </c>
      <c r="S64" s="71" t="s">
        <v>365</v>
      </c>
    </row>
    <row r="65" spans="1:19" ht="31.5">
      <c r="A65" s="113" t="s">
        <v>357</v>
      </c>
      <c r="B65" s="118" t="s">
        <v>463</v>
      </c>
      <c r="C65" s="113" t="s">
        <v>464</v>
      </c>
      <c r="D65" s="71">
        <f>'ИП2020-2022'!P90</f>
        <v>0.5</v>
      </c>
      <c r="E65" s="71" t="s">
        <v>611</v>
      </c>
      <c r="F65" s="71">
        <f t="shared" si="17"/>
        <v>0.5</v>
      </c>
      <c r="G65" s="71">
        <v>0</v>
      </c>
      <c r="H65" s="71">
        <v>0</v>
      </c>
      <c r="I65" s="71">
        <f t="shared" si="19"/>
        <v>0.5</v>
      </c>
      <c r="J65" s="71">
        <v>0</v>
      </c>
      <c r="K65" s="71">
        <f t="shared" si="18"/>
        <v>0.4166666666666667</v>
      </c>
      <c r="L65" s="9">
        <f>'ИП2020-2022'!F90</f>
        <v>2020</v>
      </c>
      <c r="M65" s="71">
        <f>'прил.2'!H90</f>
        <v>0.4166666666666667</v>
      </c>
      <c r="N65" s="71" t="s">
        <v>417</v>
      </c>
      <c r="O65" s="71" t="s">
        <v>365</v>
      </c>
      <c r="P65" s="71" t="s">
        <v>365</v>
      </c>
      <c r="Q65" s="71" t="s">
        <v>365</v>
      </c>
      <c r="R65" s="71" t="s">
        <v>365</v>
      </c>
      <c r="S65" s="71" t="s">
        <v>365</v>
      </c>
    </row>
    <row r="66" spans="1:19" ht="31.5">
      <c r="A66" s="113" t="s">
        <v>357</v>
      </c>
      <c r="B66" s="118" t="s">
        <v>640</v>
      </c>
      <c r="C66" s="113" t="s">
        <v>465</v>
      </c>
      <c r="D66" s="71">
        <f>'ИП2020-2022'!P91</f>
        <v>3.15</v>
      </c>
      <c r="E66" s="71" t="s">
        <v>611</v>
      </c>
      <c r="F66" s="71">
        <f t="shared" si="17"/>
        <v>3.15</v>
      </c>
      <c r="G66" s="71">
        <v>0</v>
      </c>
      <c r="H66" s="71">
        <v>0</v>
      </c>
      <c r="I66" s="71">
        <f t="shared" si="19"/>
        <v>3.15</v>
      </c>
      <c r="J66" s="71">
        <v>0</v>
      </c>
      <c r="K66" s="71">
        <f t="shared" si="18"/>
        <v>2.625</v>
      </c>
      <c r="L66" s="9">
        <f>'ИП2020-2022'!F91</f>
        <v>2020</v>
      </c>
      <c r="M66" s="71">
        <f>'прил.2'!H91</f>
        <v>2.625</v>
      </c>
      <c r="N66" s="71" t="s">
        <v>636</v>
      </c>
      <c r="O66" s="71" t="s">
        <v>365</v>
      </c>
      <c r="P66" s="71" t="s">
        <v>365</v>
      </c>
      <c r="Q66" s="71" t="s">
        <v>365</v>
      </c>
      <c r="R66" s="71" t="s">
        <v>365</v>
      </c>
      <c r="S66" s="71" t="s">
        <v>365</v>
      </c>
    </row>
    <row r="67" spans="1:19" ht="31.5">
      <c r="A67" s="113" t="s">
        <v>357</v>
      </c>
      <c r="B67" s="118" t="s">
        <v>466</v>
      </c>
      <c r="C67" s="113" t="s">
        <v>467</v>
      </c>
      <c r="D67" s="71">
        <f>'ИП2020-2022'!P92</f>
        <v>1.54</v>
      </c>
      <c r="E67" s="71" t="s">
        <v>611</v>
      </c>
      <c r="F67" s="71">
        <f t="shared" si="17"/>
        <v>1.54</v>
      </c>
      <c r="G67" s="71">
        <v>0</v>
      </c>
      <c r="H67" s="71">
        <v>0</v>
      </c>
      <c r="I67" s="71">
        <f t="shared" si="19"/>
        <v>1.54</v>
      </c>
      <c r="J67" s="71">
        <v>0</v>
      </c>
      <c r="K67" s="71">
        <f t="shared" si="18"/>
        <v>1.2833333333333334</v>
      </c>
      <c r="L67" s="9">
        <f>'ИП2020-2022'!F92</f>
        <v>2020</v>
      </c>
      <c r="M67" s="71">
        <f>'прил.2'!H92</f>
        <v>1.2833333333333334</v>
      </c>
      <c r="N67" s="71" t="s">
        <v>637</v>
      </c>
      <c r="O67" s="71" t="s">
        <v>365</v>
      </c>
      <c r="P67" s="71" t="s">
        <v>365</v>
      </c>
      <c r="Q67" s="71" t="s">
        <v>365</v>
      </c>
      <c r="R67" s="71" t="s">
        <v>365</v>
      </c>
      <c r="S67" s="71" t="s">
        <v>365</v>
      </c>
    </row>
    <row r="68" spans="1:19" ht="31.5">
      <c r="A68" s="113" t="s">
        <v>357</v>
      </c>
      <c r="B68" s="118" t="s">
        <v>468</v>
      </c>
      <c r="C68" s="113" t="s">
        <v>469</v>
      </c>
      <c r="D68" s="71">
        <f>'ИП2020-2022'!P93</f>
        <v>0.9</v>
      </c>
      <c r="E68" s="71" t="s">
        <v>611</v>
      </c>
      <c r="F68" s="71">
        <f t="shared" si="17"/>
        <v>0.9</v>
      </c>
      <c r="G68" s="71">
        <v>0</v>
      </c>
      <c r="H68" s="71">
        <v>0</v>
      </c>
      <c r="I68" s="71">
        <f t="shared" si="19"/>
        <v>0.9</v>
      </c>
      <c r="J68" s="71">
        <v>0</v>
      </c>
      <c r="K68" s="71">
        <f t="shared" si="18"/>
        <v>0.75</v>
      </c>
      <c r="L68" s="9">
        <f>'ИП2020-2022'!F93</f>
        <v>2020</v>
      </c>
      <c r="M68" s="71">
        <f>'прил.2'!H93</f>
        <v>0.75</v>
      </c>
      <c r="N68" s="71" t="s">
        <v>637</v>
      </c>
      <c r="O68" s="71" t="s">
        <v>365</v>
      </c>
      <c r="P68" s="71" t="s">
        <v>365</v>
      </c>
      <c r="Q68" s="71" t="s">
        <v>365</v>
      </c>
      <c r="R68" s="71" t="s">
        <v>365</v>
      </c>
      <c r="S68" s="71" t="s">
        <v>365</v>
      </c>
    </row>
    <row r="69" spans="1:19" ht="42">
      <c r="A69" s="113" t="s">
        <v>357</v>
      </c>
      <c r="B69" s="118" t="s">
        <v>387</v>
      </c>
      <c r="C69" s="113" t="s">
        <v>470</v>
      </c>
      <c r="D69" s="71">
        <f>'ИП2020-2022'!P94</f>
        <v>0.5</v>
      </c>
      <c r="E69" s="71" t="s">
        <v>611</v>
      </c>
      <c r="F69" s="71">
        <f t="shared" si="17"/>
        <v>0.5</v>
      </c>
      <c r="G69" s="71">
        <v>0</v>
      </c>
      <c r="H69" s="71">
        <v>0</v>
      </c>
      <c r="I69" s="71">
        <f t="shared" si="19"/>
        <v>0.5</v>
      </c>
      <c r="J69" s="71">
        <v>0</v>
      </c>
      <c r="K69" s="71">
        <f t="shared" si="18"/>
        <v>0.4166666666666667</v>
      </c>
      <c r="L69" s="9">
        <f>'ИП2020-2022'!F94</f>
        <v>2020</v>
      </c>
      <c r="M69" s="71">
        <f>'прил.2'!H94</f>
        <v>0.4166666666666667</v>
      </c>
      <c r="N69" s="71" t="s">
        <v>638</v>
      </c>
      <c r="O69" s="71" t="s">
        <v>365</v>
      </c>
      <c r="P69" s="71" t="s">
        <v>365</v>
      </c>
      <c r="Q69" s="71" t="s">
        <v>365</v>
      </c>
      <c r="R69" s="71" t="s">
        <v>365</v>
      </c>
      <c r="S69" s="71" t="s">
        <v>365</v>
      </c>
    </row>
    <row r="70" spans="1:19" ht="57.75" customHeight="1">
      <c r="A70" s="113" t="s">
        <v>357</v>
      </c>
      <c r="B70" s="118" t="s">
        <v>674</v>
      </c>
      <c r="C70" s="113" t="s">
        <v>475</v>
      </c>
      <c r="D70" s="71">
        <f>'ИП2020-2022'!P95</f>
        <v>8.94870204</v>
      </c>
      <c r="E70" s="71" t="s">
        <v>611</v>
      </c>
      <c r="F70" s="71">
        <f t="shared" si="17"/>
        <v>8.94870204</v>
      </c>
      <c r="G70" s="71">
        <v>0</v>
      </c>
      <c r="H70" s="71">
        <v>0</v>
      </c>
      <c r="I70" s="71">
        <f t="shared" si="19"/>
        <v>8.94870204</v>
      </c>
      <c r="J70" s="71">
        <v>0</v>
      </c>
      <c r="K70" s="71">
        <f t="shared" si="18"/>
        <v>7.4572517000000005</v>
      </c>
      <c r="L70" s="9">
        <f>'ИП2020-2022'!F95</f>
        <v>2020</v>
      </c>
      <c r="M70" s="71">
        <f>'прил.2'!H95</f>
        <v>7.4572517000000005</v>
      </c>
      <c r="N70" s="71" t="s">
        <v>670</v>
      </c>
      <c r="O70" s="71" t="s">
        <v>365</v>
      </c>
      <c r="P70" s="71" t="s">
        <v>365</v>
      </c>
      <c r="Q70" s="71" t="s">
        <v>365</v>
      </c>
      <c r="R70" s="71" t="s">
        <v>365</v>
      </c>
      <c r="S70" s="71" t="s">
        <v>365</v>
      </c>
    </row>
    <row r="71" spans="1:19" ht="12.75">
      <c r="A71" s="105"/>
      <c r="B71" s="106" t="s">
        <v>473</v>
      </c>
      <c r="C71" s="105"/>
      <c r="D71" s="105"/>
      <c r="E71" s="105"/>
      <c r="F71" s="105"/>
      <c r="G71" s="105"/>
      <c r="H71" s="105"/>
      <c r="I71" s="105"/>
      <c r="J71" s="105"/>
      <c r="K71" s="105"/>
      <c r="L71" s="105"/>
      <c r="M71" s="105"/>
      <c r="N71" s="105"/>
      <c r="O71" s="105"/>
      <c r="P71" s="105"/>
      <c r="Q71" s="105"/>
      <c r="R71" s="105"/>
      <c r="S71" s="105"/>
    </row>
    <row r="72" spans="1:19" ht="42">
      <c r="A72" s="113" t="s">
        <v>357</v>
      </c>
      <c r="B72" s="118" t="s">
        <v>363</v>
      </c>
      <c r="C72" s="113" t="s">
        <v>386</v>
      </c>
      <c r="D72" s="71">
        <f>'ИП2020-2022'!P97</f>
        <v>12.87606206</v>
      </c>
      <c r="E72" s="71" t="s">
        <v>612</v>
      </c>
      <c r="F72" s="71">
        <f t="shared" si="17"/>
        <v>12.87606206</v>
      </c>
      <c r="G72" s="71">
        <v>0</v>
      </c>
      <c r="H72" s="71">
        <v>0</v>
      </c>
      <c r="I72" s="71">
        <f t="shared" si="19"/>
        <v>12.87606206</v>
      </c>
      <c r="J72" s="71">
        <v>0</v>
      </c>
      <c r="K72" s="71">
        <f>M72</f>
        <v>10.911917</v>
      </c>
      <c r="L72" s="9">
        <v>2019</v>
      </c>
      <c r="M72" s="71">
        <f>'прил.2'!H97</f>
        <v>10.911917</v>
      </c>
      <c r="N72" s="71" t="s">
        <v>418</v>
      </c>
      <c r="O72" s="71" t="s">
        <v>365</v>
      </c>
      <c r="P72" s="71" t="s">
        <v>365</v>
      </c>
      <c r="Q72" s="71" t="s">
        <v>365</v>
      </c>
      <c r="R72" s="71" t="s">
        <v>365</v>
      </c>
      <c r="S72" s="71" t="s">
        <v>365</v>
      </c>
    </row>
    <row r="73" spans="1:19" ht="63">
      <c r="A73" s="113" t="s">
        <v>357</v>
      </c>
      <c r="B73" s="118" t="s">
        <v>673</v>
      </c>
      <c r="C73" s="113" t="s">
        <v>380</v>
      </c>
      <c r="D73" s="71">
        <f>'ИП2020-2022'!P98</f>
        <v>5.51699391</v>
      </c>
      <c r="E73" s="71" t="s">
        <v>611</v>
      </c>
      <c r="F73" s="71">
        <f t="shared" si="17"/>
        <v>5.51699391</v>
      </c>
      <c r="G73" s="71">
        <v>0</v>
      </c>
      <c r="H73" s="71">
        <v>0</v>
      </c>
      <c r="I73" s="71">
        <f t="shared" si="19"/>
        <v>5.51699391</v>
      </c>
      <c r="J73" s="71">
        <v>0</v>
      </c>
      <c r="K73" s="71">
        <f>M73</f>
        <v>4.597494925</v>
      </c>
      <c r="L73" s="9">
        <f>'ИП2020-2022'!F98</f>
        <v>2020</v>
      </c>
      <c r="M73" s="71">
        <f>'прил.2'!H98</f>
        <v>4.597494925</v>
      </c>
      <c r="N73" s="71" t="s">
        <v>671</v>
      </c>
      <c r="O73" s="71" t="s">
        <v>365</v>
      </c>
      <c r="P73" s="71" t="s">
        <v>365</v>
      </c>
      <c r="Q73" s="71" t="s">
        <v>365</v>
      </c>
      <c r="R73" s="71" t="s">
        <v>365</v>
      </c>
      <c r="S73" s="71" t="s">
        <v>365</v>
      </c>
    </row>
    <row r="74" spans="1:19" ht="31.5">
      <c r="A74" s="113" t="s">
        <v>357</v>
      </c>
      <c r="B74" s="118" t="s">
        <v>509</v>
      </c>
      <c r="C74" s="113" t="s">
        <v>644</v>
      </c>
      <c r="D74" s="71">
        <f>'ИП2020-2022'!P99</f>
        <v>3.15</v>
      </c>
      <c r="E74" s="71" t="s">
        <v>611</v>
      </c>
      <c r="F74" s="71">
        <f t="shared" si="17"/>
        <v>3.15</v>
      </c>
      <c r="G74" s="71">
        <v>0</v>
      </c>
      <c r="H74" s="71">
        <v>0</v>
      </c>
      <c r="I74" s="71">
        <f t="shared" si="19"/>
        <v>3.15</v>
      </c>
      <c r="J74" s="71">
        <v>0</v>
      </c>
      <c r="K74" s="71">
        <f>M74</f>
        <v>2.625</v>
      </c>
      <c r="L74" s="9">
        <f>'ИП2020-2022'!F99</f>
        <v>2020</v>
      </c>
      <c r="M74" s="71">
        <f>'прил.2'!H99</f>
        <v>2.625</v>
      </c>
      <c r="N74" s="71" t="s">
        <v>642</v>
      </c>
      <c r="O74" s="71" t="s">
        <v>365</v>
      </c>
      <c r="P74" s="71" t="s">
        <v>365</v>
      </c>
      <c r="Q74" s="71" t="s">
        <v>365</v>
      </c>
      <c r="R74" s="71" t="s">
        <v>365</v>
      </c>
      <c r="S74" s="71" t="s">
        <v>365</v>
      </c>
    </row>
    <row r="75" spans="1:19" ht="31.5">
      <c r="A75" s="113" t="s">
        <v>357</v>
      </c>
      <c r="B75" s="118" t="s">
        <v>482</v>
      </c>
      <c r="C75" s="113" t="s">
        <v>406</v>
      </c>
      <c r="D75" s="71">
        <f>'ИП2020-2022'!P100</f>
        <v>0.58397417</v>
      </c>
      <c r="E75" s="71" t="s">
        <v>612</v>
      </c>
      <c r="F75" s="71">
        <f t="shared" si="17"/>
        <v>0.58397417</v>
      </c>
      <c r="G75" s="71">
        <v>0</v>
      </c>
      <c r="H75" s="71">
        <v>0</v>
      </c>
      <c r="I75" s="71">
        <f t="shared" si="19"/>
        <v>0.58397417</v>
      </c>
      <c r="J75" s="71">
        <v>0</v>
      </c>
      <c r="K75" s="71">
        <f>M75</f>
        <v>0.48664514166666667</v>
      </c>
      <c r="L75" s="9">
        <f>'ИП2020-2022'!F100</f>
        <v>2020</v>
      </c>
      <c r="M75" s="71">
        <f>'прил.2'!H100</f>
        <v>0.48664514166666667</v>
      </c>
      <c r="N75" s="71" t="s">
        <v>641</v>
      </c>
      <c r="O75" s="71" t="s">
        <v>365</v>
      </c>
      <c r="P75" s="71" t="s">
        <v>365</v>
      </c>
      <c r="Q75" s="71" t="s">
        <v>365</v>
      </c>
      <c r="R75" s="71" t="s">
        <v>365</v>
      </c>
      <c r="S75" s="71" t="s">
        <v>365</v>
      </c>
    </row>
    <row r="76" spans="1:19" ht="12.75">
      <c r="A76" s="105"/>
      <c r="B76" s="106" t="s">
        <v>474</v>
      </c>
      <c r="C76" s="105"/>
      <c r="D76" s="105"/>
      <c r="E76" s="105"/>
      <c r="F76" s="105"/>
      <c r="G76" s="105"/>
      <c r="H76" s="105"/>
      <c r="I76" s="105"/>
      <c r="J76" s="105"/>
      <c r="K76" s="105"/>
      <c r="L76" s="105"/>
      <c r="M76" s="105"/>
      <c r="N76" s="105"/>
      <c r="O76" s="105"/>
      <c r="P76" s="105"/>
      <c r="Q76" s="105"/>
      <c r="R76" s="105"/>
      <c r="S76" s="105"/>
    </row>
    <row r="77" spans="1:19" ht="31.5">
      <c r="A77" s="113" t="s">
        <v>357</v>
      </c>
      <c r="B77" s="113" t="s">
        <v>488</v>
      </c>
      <c r="C77" s="113" t="s">
        <v>443</v>
      </c>
      <c r="D77" s="71">
        <f>'ИП2020-2022'!P102</f>
        <v>2.7</v>
      </c>
      <c r="E77" s="147" t="s">
        <v>610</v>
      </c>
      <c r="F77" s="71">
        <f t="shared" si="17"/>
        <v>2.7</v>
      </c>
      <c r="G77" s="71">
        <v>0</v>
      </c>
      <c r="H77" s="71">
        <v>0</v>
      </c>
      <c r="I77" s="71">
        <f t="shared" si="19"/>
        <v>2.7</v>
      </c>
      <c r="J77" s="71">
        <v>0</v>
      </c>
      <c r="K77" s="71">
        <f>M77</f>
        <v>2.2500000000000004</v>
      </c>
      <c r="L77" s="9">
        <f>'ИП2020-2022'!F102</f>
        <v>2020</v>
      </c>
      <c r="M77" s="71">
        <f>'прил.2'!H102</f>
        <v>2.2500000000000004</v>
      </c>
      <c r="N77" s="71" t="s">
        <v>624</v>
      </c>
      <c r="O77" s="71" t="s">
        <v>365</v>
      </c>
      <c r="P77" s="71" t="s">
        <v>365</v>
      </c>
      <c r="Q77" s="71" t="s">
        <v>365</v>
      </c>
      <c r="R77" s="71" t="s">
        <v>365</v>
      </c>
      <c r="S77" s="71" t="s">
        <v>365</v>
      </c>
    </row>
    <row r="78" spans="1:19" ht="31.5">
      <c r="A78" s="113" t="s">
        <v>357</v>
      </c>
      <c r="B78" s="113" t="s">
        <v>447</v>
      </c>
      <c r="C78" s="113" t="s">
        <v>448</v>
      </c>
      <c r="D78" s="71">
        <f>'ИП2020-2022'!P103</f>
        <v>0.1</v>
      </c>
      <c r="E78" s="71" t="s">
        <v>611</v>
      </c>
      <c r="F78" s="71">
        <f t="shared" si="17"/>
        <v>0.1</v>
      </c>
      <c r="G78" s="71">
        <v>0</v>
      </c>
      <c r="H78" s="71">
        <v>0</v>
      </c>
      <c r="I78" s="71">
        <f t="shared" si="19"/>
        <v>0.1</v>
      </c>
      <c r="J78" s="71">
        <v>0</v>
      </c>
      <c r="K78" s="71">
        <f>M78</f>
        <v>0.08333333333333334</v>
      </c>
      <c r="L78" s="9">
        <f>'ИП2020-2022'!F103</f>
        <v>2020</v>
      </c>
      <c r="M78" s="71">
        <f>'прил.2'!H103</f>
        <v>0.08333333333333334</v>
      </c>
      <c r="N78" s="71" t="s">
        <v>624</v>
      </c>
      <c r="O78" s="71" t="s">
        <v>365</v>
      </c>
      <c r="P78" s="71" t="s">
        <v>365</v>
      </c>
      <c r="Q78" s="71" t="s">
        <v>365</v>
      </c>
      <c r="R78" s="71" t="s">
        <v>365</v>
      </c>
      <c r="S78" s="71" t="s">
        <v>365</v>
      </c>
    </row>
    <row r="79" spans="1:19" ht="31.5">
      <c r="A79" s="113" t="s">
        <v>357</v>
      </c>
      <c r="B79" s="113" t="s">
        <v>510</v>
      </c>
      <c r="C79" s="113" t="s">
        <v>451</v>
      </c>
      <c r="D79" s="71">
        <f>'ИП2020-2022'!P104</f>
        <v>3.15</v>
      </c>
      <c r="E79" s="71" t="s">
        <v>611</v>
      </c>
      <c r="F79" s="71">
        <f t="shared" si="17"/>
        <v>3.15</v>
      </c>
      <c r="G79" s="71">
        <v>0</v>
      </c>
      <c r="H79" s="71">
        <v>0</v>
      </c>
      <c r="I79" s="71">
        <f t="shared" si="19"/>
        <v>3.15</v>
      </c>
      <c r="J79" s="71">
        <v>0</v>
      </c>
      <c r="K79" s="71">
        <f>M79</f>
        <v>2.625</v>
      </c>
      <c r="L79" s="9">
        <f>'ИП2020-2022'!F104</f>
        <v>2020</v>
      </c>
      <c r="M79" s="71">
        <f>'прил.2'!H104</f>
        <v>2.625</v>
      </c>
      <c r="N79" s="71" t="s">
        <v>643</v>
      </c>
      <c r="O79" s="71" t="s">
        <v>365</v>
      </c>
      <c r="P79" s="71" t="s">
        <v>365</v>
      </c>
      <c r="Q79" s="71" t="s">
        <v>365</v>
      </c>
      <c r="R79" s="71" t="s">
        <v>365</v>
      </c>
      <c r="S79" s="71" t="s">
        <v>365</v>
      </c>
    </row>
    <row r="80" spans="1:19" ht="31.5">
      <c r="A80" s="113" t="s">
        <v>357</v>
      </c>
      <c r="B80" s="113" t="s">
        <v>471</v>
      </c>
      <c r="C80" s="113" t="s">
        <v>452</v>
      </c>
      <c r="D80" s="71">
        <f>'ИП2020-2022'!P105</f>
        <v>0.9</v>
      </c>
      <c r="E80" s="71" t="s">
        <v>611</v>
      </c>
      <c r="F80" s="71">
        <f t="shared" si="17"/>
        <v>0.9</v>
      </c>
      <c r="G80" s="71">
        <v>0</v>
      </c>
      <c r="H80" s="71">
        <v>0</v>
      </c>
      <c r="I80" s="71">
        <f t="shared" si="19"/>
        <v>0.9</v>
      </c>
      <c r="J80" s="71">
        <v>0</v>
      </c>
      <c r="K80" s="71">
        <f>M80</f>
        <v>0.75</v>
      </c>
      <c r="L80" s="9" t="str">
        <f>'ИП2020-2022'!F105</f>
        <v>2020</v>
      </c>
      <c r="M80" s="71">
        <f>'прил.2'!H105</f>
        <v>0.75</v>
      </c>
      <c r="N80" s="71" t="s">
        <v>637</v>
      </c>
      <c r="O80" s="71" t="s">
        <v>365</v>
      </c>
      <c r="P80" s="71" t="s">
        <v>365</v>
      </c>
      <c r="Q80" s="71" t="s">
        <v>365</v>
      </c>
      <c r="R80" s="71" t="s">
        <v>365</v>
      </c>
      <c r="S80" s="71" t="s">
        <v>365</v>
      </c>
    </row>
    <row r="81" spans="1:19" ht="31.5">
      <c r="A81" s="113" t="s">
        <v>357</v>
      </c>
      <c r="B81" s="118" t="s">
        <v>672</v>
      </c>
      <c r="C81" s="113" t="s">
        <v>476</v>
      </c>
      <c r="D81" s="71">
        <f>'ИП2020-2022'!P106</f>
        <v>6.01048373</v>
      </c>
      <c r="E81" s="71" t="s">
        <v>611</v>
      </c>
      <c r="F81" s="71">
        <f t="shared" si="17"/>
        <v>6.01048373</v>
      </c>
      <c r="G81" s="71">
        <v>0</v>
      </c>
      <c r="H81" s="71">
        <v>0</v>
      </c>
      <c r="I81" s="71">
        <f t="shared" si="19"/>
        <v>6.01048373</v>
      </c>
      <c r="J81" s="71">
        <v>0</v>
      </c>
      <c r="K81" s="71">
        <f>M81</f>
        <v>5.008736441666667</v>
      </c>
      <c r="L81" s="9">
        <f>'ИП2020-2022'!F106</f>
        <v>2020</v>
      </c>
      <c r="M81" s="71">
        <f>'прил.2'!H106</f>
        <v>5.008736441666667</v>
      </c>
      <c r="N81" s="71" t="s">
        <v>675</v>
      </c>
      <c r="O81" s="71" t="s">
        <v>365</v>
      </c>
      <c r="P81" s="71" t="s">
        <v>365</v>
      </c>
      <c r="Q81" s="71" t="s">
        <v>365</v>
      </c>
      <c r="R81" s="71" t="s">
        <v>365</v>
      </c>
      <c r="S81" s="71" t="s">
        <v>365</v>
      </c>
    </row>
  </sheetData>
  <sheetProtection/>
  <mergeCells count="18">
    <mergeCell ref="A8:S8"/>
    <mergeCell ref="K10:K12"/>
    <mergeCell ref="L10:M11"/>
    <mergeCell ref="N10:N12"/>
    <mergeCell ref="O10:O12"/>
    <mergeCell ref="P10:S10"/>
    <mergeCell ref="P11:Q11"/>
    <mergeCell ref="R11:S11"/>
    <mergeCell ref="Q1:S1"/>
    <mergeCell ref="A10:A12"/>
    <mergeCell ref="B10:B12"/>
    <mergeCell ref="C10:C12"/>
    <mergeCell ref="D10:D12"/>
    <mergeCell ref="E10:E12"/>
    <mergeCell ref="F10:J11"/>
    <mergeCell ref="A3:S3"/>
    <mergeCell ref="A5:S5"/>
    <mergeCell ref="A6:S6"/>
  </mergeCells>
  <printOptions/>
  <pageMargins left="0.7" right="0.7" top="0.75" bottom="0.75" header="0.3" footer="0.3"/>
  <pageSetup horizontalDpi="600" verticalDpi="600" orientation="portrait" paperSize="9" r:id="rId1"/>
  <ignoredErrors>
    <ignoredError sqref="L13:M13" numberStoredAsText="1"/>
    <ignoredError sqref="G34 F53:K55 F50" formula="1"/>
    <ignoredError sqref="P13:S13 A15:A30 A31:A41 A42:A54 A55:A57" twoDigitTextYear="1"/>
    <ignoredError sqref="L50:M50" evalError="1"/>
    <ignoredError sqref="G50:K50" evalError="1" formula="1"/>
  </ignoredErrors>
</worksheet>
</file>

<file path=xl/worksheets/sheet15.xml><?xml version="1.0" encoding="utf-8"?>
<worksheet xmlns="http://schemas.openxmlformats.org/spreadsheetml/2006/main" xmlns:r="http://schemas.openxmlformats.org/officeDocument/2006/relationships">
  <dimension ref="A1:M15"/>
  <sheetViews>
    <sheetView view="pageBreakPreview" zoomScale="85" zoomScaleSheetLayoutView="85" zoomScalePageLayoutView="0" workbookViewId="0" topLeftCell="A1">
      <selection activeCell="L15" sqref="L15"/>
    </sheetView>
  </sheetViews>
  <sheetFormatPr defaultColWidth="9.00390625" defaultRowHeight="12.75"/>
  <cols>
    <col min="2" max="2" width="40.75390625" style="0" customWidth="1"/>
    <col min="4" max="4" width="17.375" style="0" customWidth="1"/>
    <col min="6" max="6" width="17.875" style="0" customWidth="1"/>
  </cols>
  <sheetData>
    <row r="1" spans="1:10" ht="36.75" customHeight="1">
      <c r="A1" s="2"/>
      <c r="B1" s="2"/>
      <c r="C1" s="2"/>
      <c r="D1" s="2"/>
      <c r="E1" s="2"/>
      <c r="F1" s="2"/>
      <c r="G1" s="156" t="s">
        <v>285</v>
      </c>
      <c r="H1" s="156"/>
      <c r="I1" s="156"/>
      <c r="J1" s="156"/>
    </row>
    <row r="2" spans="1:10" ht="15">
      <c r="A2" s="1"/>
      <c r="B2" s="1"/>
      <c r="C2" s="1"/>
      <c r="D2" s="1"/>
      <c r="E2" s="1"/>
      <c r="F2" s="1"/>
      <c r="G2" s="1"/>
      <c r="H2" s="1"/>
      <c r="I2" s="1"/>
      <c r="J2" s="1"/>
    </row>
    <row r="3" spans="1:12" ht="12.75" customHeight="1">
      <c r="A3" s="229" t="s">
        <v>286</v>
      </c>
      <c r="B3" s="229"/>
      <c r="C3" s="229"/>
      <c r="D3" s="229"/>
      <c r="E3" s="229"/>
      <c r="F3" s="229"/>
      <c r="G3" s="229"/>
      <c r="H3" s="229"/>
      <c r="I3" s="229"/>
      <c r="J3" s="229"/>
      <c r="K3" s="229"/>
      <c r="L3" s="137"/>
    </row>
    <row r="4" spans="1:10" s="39" customFormat="1" ht="12">
      <c r="A4" s="40"/>
      <c r="B4" s="40"/>
      <c r="C4" s="40"/>
      <c r="D4" s="40"/>
      <c r="E4" s="40"/>
      <c r="F4" s="40"/>
      <c r="G4" s="40"/>
      <c r="H4" s="40"/>
      <c r="I4" s="40"/>
      <c r="J4" s="40"/>
    </row>
    <row r="5" spans="1:12" s="39" customFormat="1" ht="12">
      <c r="A5" s="159" t="s">
        <v>494</v>
      </c>
      <c r="B5" s="159"/>
      <c r="C5" s="159"/>
      <c r="D5" s="159"/>
      <c r="E5" s="159"/>
      <c r="F5" s="159"/>
      <c r="G5" s="159"/>
      <c r="H5" s="159"/>
      <c r="I5" s="159"/>
      <c r="J5" s="159"/>
      <c r="K5" s="159"/>
      <c r="L5" s="131"/>
    </row>
    <row r="6" spans="1:12" s="39" customFormat="1" ht="12.75" customHeight="1">
      <c r="A6" s="160" t="s">
        <v>0</v>
      </c>
      <c r="B6" s="160"/>
      <c r="C6" s="160"/>
      <c r="D6" s="160"/>
      <c r="E6" s="160"/>
      <c r="F6" s="160"/>
      <c r="G6" s="160"/>
      <c r="H6" s="160"/>
      <c r="I6" s="160"/>
      <c r="J6" s="160"/>
      <c r="K6" s="160"/>
      <c r="L6" s="42"/>
    </row>
    <row r="7" spans="1:10" s="39" customFormat="1" ht="12">
      <c r="A7" s="40"/>
      <c r="B7" s="40"/>
      <c r="C7" s="40"/>
      <c r="D7" s="41"/>
      <c r="E7" s="41"/>
      <c r="F7" s="40"/>
      <c r="G7" s="40"/>
      <c r="H7" s="40"/>
      <c r="I7" s="40"/>
      <c r="J7" s="40"/>
    </row>
    <row r="8" spans="1:12" s="39" customFormat="1" ht="12">
      <c r="A8" s="159" t="s">
        <v>580</v>
      </c>
      <c r="B8" s="159"/>
      <c r="C8" s="159"/>
      <c r="D8" s="159"/>
      <c r="E8" s="159"/>
      <c r="F8" s="159"/>
      <c r="G8" s="159"/>
      <c r="H8" s="159"/>
      <c r="I8" s="159"/>
      <c r="J8" s="159"/>
      <c r="K8" s="159"/>
      <c r="L8" s="131"/>
    </row>
    <row r="9" spans="1:10" s="39" customFormat="1" ht="12">
      <c r="A9" s="40"/>
      <c r="B9" s="40"/>
      <c r="C9" s="40"/>
      <c r="D9" s="40"/>
      <c r="E9" s="40"/>
      <c r="F9" s="40"/>
      <c r="G9" s="40"/>
      <c r="H9" s="40"/>
      <c r="I9" s="40"/>
      <c r="J9" s="40"/>
    </row>
    <row r="10" spans="1:13" ht="12.75">
      <c r="A10" s="243" t="s">
        <v>287</v>
      </c>
      <c r="B10" s="243" t="s">
        <v>288</v>
      </c>
      <c r="C10" s="236" t="s">
        <v>289</v>
      </c>
      <c r="D10" s="237"/>
      <c r="E10" s="236" t="s">
        <v>290</v>
      </c>
      <c r="F10" s="237"/>
      <c r="G10" s="233"/>
      <c r="H10" s="233"/>
      <c r="I10" s="233"/>
      <c r="J10" s="233"/>
      <c r="K10" s="233"/>
      <c r="L10" s="233"/>
      <c r="M10" s="233"/>
    </row>
    <row r="11" spans="1:13" ht="36.75" customHeight="1">
      <c r="A11" s="244"/>
      <c r="B11" s="244"/>
      <c r="C11" s="238"/>
      <c r="D11" s="239"/>
      <c r="E11" s="238"/>
      <c r="F11" s="239"/>
      <c r="G11" s="93" t="s">
        <v>426</v>
      </c>
      <c r="H11" s="93" t="s">
        <v>427</v>
      </c>
      <c r="I11" s="93" t="s">
        <v>428</v>
      </c>
      <c r="J11" s="93" t="s">
        <v>388</v>
      </c>
      <c r="K11" s="94" t="s">
        <v>389</v>
      </c>
      <c r="L11" s="94" t="s">
        <v>512</v>
      </c>
      <c r="M11" s="94" t="s">
        <v>522</v>
      </c>
    </row>
    <row r="12" spans="1:13" ht="12.75">
      <c r="A12" s="46">
        <v>1</v>
      </c>
      <c r="B12" s="46">
        <v>2</v>
      </c>
      <c r="C12" s="247">
        <v>3</v>
      </c>
      <c r="D12" s="248"/>
      <c r="E12" s="247">
        <v>4</v>
      </c>
      <c r="F12" s="248"/>
      <c r="G12" s="46" t="s">
        <v>291</v>
      </c>
      <c r="H12" s="46" t="s">
        <v>292</v>
      </c>
      <c r="I12" s="46" t="s">
        <v>293</v>
      </c>
      <c r="J12" s="46" t="s">
        <v>429</v>
      </c>
      <c r="K12" s="46" t="s">
        <v>430</v>
      </c>
      <c r="L12" s="46" t="s">
        <v>606</v>
      </c>
      <c r="M12" s="46" t="s">
        <v>607</v>
      </c>
    </row>
    <row r="13" spans="1:13" ht="108" customHeight="1">
      <c r="A13" s="47">
        <v>1</v>
      </c>
      <c r="B13" s="48" t="s">
        <v>294</v>
      </c>
      <c r="C13" s="249" t="s">
        <v>604</v>
      </c>
      <c r="D13" s="250"/>
      <c r="E13" s="249" t="s">
        <v>605</v>
      </c>
      <c r="F13" s="250"/>
      <c r="G13" s="91">
        <v>106.3</v>
      </c>
      <c r="H13" s="91">
        <v>103.7</v>
      </c>
      <c r="I13" s="91">
        <v>104.9</v>
      </c>
      <c r="J13" s="91">
        <v>105</v>
      </c>
      <c r="K13" s="91">
        <v>104.4</v>
      </c>
      <c r="L13" s="146">
        <v>104.2</v>
      </c>
      <c r="M13" s="145">
        <v>104.3</v>
      </c>
    </row>
    <row r="14" spans="1:13" ht="71.25" customHeight="1">
      <c r="A14" s="47">
        <v>2</v>
      </c>
      <c r="B14" s="48" t="s">
        <v>295</v>
      </c>
      <c r="C14" s="245" t="s">
        <v>365</v>
      </c>
      <c r="D14" s="246"/>
      <c r="E14" s="245" t="s">
        <v>365</v>
      </c>
      <c r="F14" s="246"/>
      <c r="G14" s="92" t="s">
        <v>365</v>
      </c>
      <c r="H14" s="92" t="s">
        <v>365</v>
      </c>
      <c r="I14" s="92" t="s">
        <v>365</v>
      </c>
      <c r="J14" s="92" t="s">
        <v>365</v>
      </c>
      <c r="K14" s="92" t="s">
        <v>365</v>
      </c>
      <c r="L14" s="92" t="s">
        <v>365</v>
      </c>
      <c r="M14" s="92" t="s">
        <v>365</v>
      </c>
    </row>
    <row r="15" spans="1:13" ht="75.75" customHeight="1">
      <c r="A15" s="47">
        <v>3</v>
      </c>
      <c r="B15" s="48" t="s">
        <v>295</v>
      </c>
      <c r="C15" s="245" t="s">
        <v>365</v>
      </c>
      <c r="D15" s="246"/>
      <c r="E15" s="245" t="s">
        <v>365</v>
      </c>
      <c r="F15" s="246"/>
      <c r="G15" s="92" t="s">
        <v>365</v>
      </c>
      <c r="H15" s="92" t="s">
        <v>365</v>
      </c>
      <c r="I15" s="92" t="s">
        <v>365</v>
      </c>
      <c r="J15" s="92" t="s">
        <v>365</v>
      </c>
      <c r="K15" s="92" t="s">
        <v>365</v>
      </c>
      <c r="L15" s="92" t="s">
        <v>365</v>
      </c>
      <c r="M15" s="92" t="s">
        <v>365</v>
      </c>
    </row>
  </sheetData>
  <sheetProtection/>
  <mergeCells count="18">
    <mergeCell ref="C15:D15"/>
    <mergeCell ref="E15:F15"/>
    <mergeCell ref="C12:D12"/>
    <mergeCell ref="E12:F12"/>
    <mergeCell ref="C13:D13"/>
    <mergeCell ref="E13:F13"/>
    <mergeCell ref="C14:D14"/>
    <mergeCell ref="E14:F14"/>
    <mergeCell ref="G1:J1"/>
    <mergeCell ref="A10:A11"/>
    <mergeCell ref="B10:B11"/>
    <mergeCell ref="C10:D11"/>
    <mergeCell ref="E10:F11"/>
    <mergeCell ref="A3:K3"/>
    <mergeCell ref="A5:K5"/>
    <mergeCell ref="A6:K6"/>
    <mergeCell ref="A8:K8"/>
    <mergeCell ref="G10:M10"/>
  </mergeCells>
  <hyperlinks>
    <hyperlink ref="E13" r:id="rId1" display="http://economy.gov.ru/minec/about/structure/depmacro/20160506"/>
    <hyperlink ref="E13:F13" r:id="rId2" display="Письмо министерства экономического развития Российской Федерации от 03.10.2018 №28438-АТ/Д03 (одобрено Правительством РФ 20.09.2018, протокол №26)"/>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H106"/>
  <sheetViews>
    <sheetView view="pageBreakPreview" zoomScaleSheetLayoutView="100" zoomScalePageLayoutView="0" workbookViewId="0" topLeftCell="A1">
      <selection activeCell="AA38" sqref="AA38"/>
    </sheetView>
  </sheetViews>
  <sheetFormatPr defaultColWidth="9.00390625" defaultRowHeight="12.75"/>
  <cols>
    <col min="1" max="1" width="8.375" style="0" customWidth="1"/>
    <col min="2" max="2" width="38.125" style="0" customWidth="1"/>
    <col min="4" max="5" width="6.875" style="0" customWidth="1"/>
    <col min="6" max="6" width="7.75390625" style="0" customWidth="1"/>
    <col min="8" max="8" width="9.25390625" style="0" customWidth="1"/>
    <col min="9" max="9" width="10.625" style="0" customWidth="1"/>
    <col min="10" max="10" width="10.25390625" style="0" customWidth="1"/>
    <col min="11" max="11" width="8.375" style="0" customWidth="1"/>
    <col min="12" max="12" width="7.625" style="0" customWidth="1"/>
    <col min="13" max="13" width="9.00390625" style="0" customWidth="1"/>
    <col min="14" max="14" width="7.125" style="0" customWidth="1"/>
    <col min="15" max="15" width="6.75390625" style="0" customWidth="1"/>
    <col min="16" max="16" width="7.875" style="0" customWidth="1"/>
    <col min="17" max="17" width="6.75390625" style="0" customWidth="1"/>
    <col min="18" max="18" width="8.625" style="0" customWidth="1"/>
    <col min="19" max="19" width="7.375" style="0" customWidth="1"/>
    <col min="20" max="20" width="6.75390625" style="0" customWidth="1"/>
    <col min="21" max="22" width="8.875" style="0" customWidth="1"/>
    <col min="23" max="23" width="9.75390625" style="0" customWidth="1"/>
    <col min="24" max="24" width="10.25390625" style="0" customWidth="1"/>
    <col min="25" max="25" width="9.625" style="0" customWidth="1"/>
    <col min="26" max="28" width="9.25390625" style="0" customWidth="1"/>
    <col min="29" max="29" width="10.75390625" style="0" customWidth="1"/>
    <col min="30" max="30" width="11.00390625" style="0" customWidth="1"/>
    <col min="31" max="31" width="10.25390625" style="0" customWidth="1"/>
    <col min="33" max="33" width="13.00390625" style="0" customWidth="1"/>
    <col min="34" max="34" width="18.00390625" style="0" customWidth="1"/>
  </cols>
  <sheetData>
    <row r="1" spans="1:30" ht="34.5" customHeight="1">
      <c r="A1" s="2"/>
      <c r="B1" s="2"/>
      <c r="C1" s="2"/>
      <c r="D1" s="2"/>
      <c r="E1" s="2"/>
      <c r="F1" s="2"/>
      <c r="G1" s="2"/>
      <c r="H1" s="2"/>
      <c r="I1" s="2"/>
      <c r="J1" s="2"/>
      <c r="K1" s="2"/>
      <c r="L1" s="2"/>
      <c r="M1" s="2"/>
      <c r="N1" s="2"/>
      <c r="O1" s="2"/>
      <c r="P1" s="2"/>
      <c r="Q1" s="2"/>
      <c r="R1" s="2"/>
      <c r="S1" s="2"/>
      <c r="T1" s="2"/>
      <c r="U1" s="13"/>
      <c r="V1" s="156" t="s">
        <v>28</v>
      </c>
      <c r="W1" s="156"/>
      <c r="X1" s="156"/>
      <c r="Y1" s="156"/>
      <c r="Z1" s="156"/>
      <c r="AA1" s="156"/>
      <c r="AB1" s="156"/>
      <c r="AC1" s="156"/>
      <c r="AD1" s="156"/>
    </row>
    <row r="2" spans="1:3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2.75">
      <c r="A3" s="163" t="s">
        <v>29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s="39" customFormat="1" ht="1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s="39" customFormat="1" ht="13.5" customHeight="1">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0"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row>
    <row r="7" spans="1:30" s="39" customFormat="1" ht="12">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s="39" customFormat="1" ht="12.75" customHeight="1">
      <c r="A8" s="159" t="s">
        <v>544</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row>
    <row r="9" spans="1:30" s="39" customFormat="1" ht="12">
      <c r="A9" s="40"/>
      <c r="B9" s="40"/>
      <c r="C9" s="40"/>
      <c r="D9" s="40"/>
      <c r="E9" s="40"/>
      <c r="F9" s="40"/>
      <c r="G9" s="40"/>
      <c r="H9" s="40"/>
      <c r="I9" s="40"/>
      <c r="J9" s="40"/>
      <c r="K9" s="40"/>
      <c r="L9" s="40"/>
      <c r="M9" s="40"/>
      <c r="N9" s="40"/>
      <c r="O9" s="40"/>
      <c r="P9" s="40"/>
      <c r="Q9" s="40"/>
      <c r="R9" s="40"/>
      <c r="S9" s="40"/>
      <c r="T9" s="40"/>
      <c r="U9" s="40"/>
      <c r="V9" s="40"/>
      <c r="W9" s="40"/>
      <c r="X9" s="40"/>
      <c r="Y9" s="40"/>
      <c r="Z9" s="83"/>
      <c r="AA9" s="83"/>
      <c r="AB9" s="83"/>
      <c r="AC9" s="83"/>
      <c r="AD9" s="40"/>
    </row>
    <row r="10" spans="1:30" ht="12.75">
      <c r="A10" s="2"/>
      <c r="B10" s="2"/>
      <c r="C10" s="2"/>
      <c r="D10" s="2"/>
      <c r="E10" s="2"/>
      <c r="F10" s="2"/>
      <c r="G10" s="2"/>
      <c r="H10" s="2"/>
      <c r="I10" s="2"/>
      <c r="J10" s="2"/>
      <c r="K10" s="2"/>
      <c r="L10" s="2"/>
      <c r="M10" s="2"/>
      <c r="N10" s="2"/>
      <c r="O10" s="2"/>
      <c r="P10" s="73"/>
      <c r="Q10" s="2"/>
      <c r="R10" s="2"/>
      <c r="S10" s="2"/>
      <c r="T10" s="2"/>
      <c r="U10" s="2"/>
      <c r="V10" s="2"/>
      <c r="W10" s="2"/>
      <c r="X10" s="2"/>
      <c r="Y10" s="2"/>
      <c r="Z10" s="2"/>
      <c r="AA10" s="2"/>
      <c r="AB10" s="2"/>
      <c r="AC10" s="2"/>
      <c r="AD10" s="2"/>
    </row>
    <row r="11" spans="1:34" s="79" customFormat="1" ht="26.25" customHeight="1">
      <c r="A11" s="180" t="s">
        <v>5</v>
      </c>
      <c r="B11" s="180" t="s">
        <v>3</v>
      </c>
      <c r="C11" s="180" t="s">
        <v>4</v>
      </c>
      <c r="D11" s="174" t="s">
        <v>6</v>
      </c>
      <c r="E11" s="174" t="s">
        <v>7</v>
      </c>
      <c r="F11" s="170" t="s">
        <v>8</v>
      </c>
      <c r="G11" s="171"/>
      <c r="H11" s="170" t="s">
        <v>431</v>
      </c>
      <c r="I11" s="171"/>
      <c r="J11" s="180" t="s">
        <v>542</v>
      </c>
      <c r="K11" s="177" t="s">
        <v>30</v>
      </c>
      <c r="L11" s="179"/>
      <c r="M11" s="179"/>
      <c r="N11" s="179"/>
      <c r="O11" s="179"/>
      <c r="P11" s="179"/>
      <c r="Q11" s="179"/>
      <c r="R11" s="179"/>
      <c r="S11" s="179"/>
      <c r="T11" s="178"/>
      <c r="U11" s="179"/>
      <c r="V11" s="179"/>
      <c r="W11" s="179"/>
      <c r="X11" s="178"/>
      <c r="Y11" s="170" t="s">
        <v>543</v>
      </c>
      <c r="Z11" s="171"/>
      <c r="AA11" s="170" t="s">
        <v>511</v>
      </c>
      <c r="AB11" s="183"/>
      <c r="AC11" s="183"/>
      <c r="AD11" s="183"/>
      <c r="AE11" s="183"/>
      <c r="AF11" s="183"/>
      <c r="AG11" s="183"/>
      <c r="AH11" s="171"/>
    </row>
    <row r="12" spans="1:34" s="79" customFormat="1" ht="38.25" customHeight="1">
      <c r="A12" s="181"/>
      <c r="B12" s="181"/>
      <c r="C12" s="181"/>
      <c r="D12" s="175"/>
      <c r="E12" s="175"/>
      <c r="F12" s="172"/>
      <c r="G12" s="173"/>
      <c r="H12" s="172"/>
      <c r="I12" s="173"/>
      <c r="J12" s="181"/>
      <c r="K12" s="177" t="s">
        <v>9</v>
      </c>
      <c r="L12" s="179"/>
      <c r="M12" s="179"/>
      <c r="N12" s="179"/>
      <c r="O12" s="178"/>
      <c r="P12" s="177" t="s">
        <v>31</v>
      </c>
      <c r="Q12" s="179"/>
      <c r="R12" s="179"/>
      <c r="S12" s="179"/>
      <c r="T12" s="178"/>
      <c r="U12" s="177" t="s">
        <v>520</v>
      </c>
      <c r="V12" s="178"/>
      <c r="W12" s="177" t="s">
        <v>521</v>
      </c>
      <c r="X12" s="178"/>
      <c r="Y12" s="172"/>
      <c r="Z12" s="173"/>
      <c r="AA12" s="177" t="s">
        <v>389</v>
      </c>
      <c r="AB12" s="178"/>
      <c r="AC12" s="177" t="s">
        <v>512</v>
      </c>
      <c r="AD12" s="178"/>
      <c r="AE12" s="177" t="s">
        <v>522</v>
      </c>
      <c r="AF12" s="178"/>
      <c r="AG12" s="180" t="s">
        <v>513</v>
      </c>
      <c r="AH12" s="180" t="s">
        <v>514</v>
      </c>
    </row>
    <row r="13" spans="1:34" s="79" customFormat="1" ht="79.5" customHeight="1">
      <c r="A13" s="182"/>
      <c r="B13" s="182"/>
      <c r="C13" s="182"/>
      <c r="D13" s="176"/>
      <c r="E13" s="176"/>
      <c r="F13" s="143" t="s">
        <v>9</v>
      </c>
      <c r="G13" s="143" t="s">
        <v>10</v>
      </c>
      <c r="H13" s="143" t="s">
        <v>9</v>
      </c>
      <c r="I13" s="143" t="s">
        <v>10</v>
      </c>
      <c r="J13" s="182"/>
      <c r="K13" s="143" t="s">
        <v>32</v>
      </c>
      <c r="L13" s="143" t="s">
        <v>33</v>
      </c>
      <c r="M13" s="143" t="s">
        <v>34</v>
      </c>
      <c r="N13" s="143" t="s">
        <v>35</v>
      </c>
      <c r="O13" s="143" t="s">
        <v>36</v>
      </c>
      <c r="P13" s="143" t="s">
        <v>32</v>
      </c>
      <c r="Q13" s="143" t="s">
        <v>33</v>
      </c>
      <c r="R13" s="143" t="s">
        <v>34</v>
      </c>
      <c r="S13" s="143" t="s">
        <v>35</v>
      </c>
      <c r="T13" s="143" t="s">
        <v>36</v>
      </c>
      <c r="U13" s="143" t="s">
        <v>37</v>
      </c>
      <c r="V13" s="143" t="s">
        <v>38</v>
      </c>
      <c r="W13" s="143" t="s">
        <v>37</v>
      </c>
      <c r="X13" s="143" t="s">
        <v>38</v>
      </c>
      <c r="Y13" s="143" t="s">
        <v>46</v>
      </c>
      <c r="Z13" s="143" t="s">
        <v>39</v>
      </c>
      <c r="AA13" s="143" t="s">
        <v>46</v>
      </c>
      <c r="AB13" s="143" t="s">
        <v>10</v>
      </c>
      <c r="AC13" s="143" t="s">
        <v>46</v>
      </c>
      <c r="AD13" s="143" t="s">
        <v>10</v>
      </c>
      <c r="AE13" s="143" t="s">
        <v>46</v>
      </c>
      <c r="AF13" s="143" t="s">
        <v>515</v>
      </c>
      <c r="AG13" s="182"/>
      <c r="AH13" s="182"/>
    </row>
    <row r="14" spans="1:34" s="37" customFormat="1" ht="12" customHeight="1">
      <c r="A14" s="35">
        <v>1</v>
      </c>
      <c r="B14" s="35">
        <v>2</v>
      </c>
      <c r="C14" s="35">
        <v>3</v>
      </c>
      <c r="D14" s="35">
        <v>4</v>
      </c>
      <c r="E14" s="35">
        <v>5</v>
      </c>
      <c r="F14" s="35">
        <v>6</v>
      </c>
      <c r="G14" s="35">
        <v>7</v>
      </c>
      <c r="H14" s="35">
        <v>8</v>
      </c>
      <c r="I14" s="35">
        <v>9</v>
      </c>
      <c r="J14" s="36">
        <v>10</v>
      </c>
      <c r="K14" s="35">
        <v>11</v>
      </c>
      <c r="L14" s="35">
        <v>12</v>
      </c>
      <c r="M14" s="35">
        <v>13</v>
      </c>
      <c r="N14" s="35">
        <v>14</v>
      </c>
      <c r="O14" s="35">
        <v>15</v>
      </c>
      <c r="P14" s="35">
        <v>16</v>
      </c>
      <c r="Q14" s="35">
        <v>17</v>
      </c>
      <c r="R14" s="35">
        <v>18</v>
      </c>
      <c r="S14" s="35">
        <v>19</v>
      </c>
      <c r="T14" s="35">
        <v>20</v>
      </c>
      <c r="U14" s="35">
        <v>23</v>
      </c>
      <c r="V14" s="35">
        <v>24</v>
      </c>
      <c r="W14" s="35">
        <v>25</v>
      </c>
      <c r="X14" s="35">
        <v>26</v>
      </c>
      <c r="Y14" s="35">
        <v>27</v>
      </c>
      <c r="Z14" s="35">
        <v>28</v>
      </c>
      <c r="AA14" s="35" t="s">
        <v>516</v>
      </c>
      <c r="AB14" s="35" t="s">
        <v>517</v>
      </c>
      <c r="AC14" s="35" t="s">
        <v>518</v>
      </c>
      <c r="AD14" s="35" t="s">
        <v>519</v>
      </c>
      <c r="AE14" s="35" t="s">
        <v>524</v>
      </c>
      <c r="AF14" s="35" t="s">
        <v>525</v>
      </c>
      <c r="AG14" s="35">
        <v>30</v>
      </c>
      <c r="AH14" s="35">
        <v>31</v>
      </c>
    </row>
    <row r="15" spans="1:34" ht="12.75">
      <c r="A15" s="66">
        <v>0</v>
      </c>
      <c r="B15" s="67" t="s">
        <v>296</v>
      </c>
      <c r="C15" s="66" t="s">
        <v>364</v>
      </c>
      <c r="D15" s="66" t="s">
        <v>365</v>
      </c>
      <c r="E15" s="66" t="s">
        <v>365</v>
      </c>
      <c r="F15" s="66" t="s">
        <v>365</v>
      </c>
      <c r="G15" s="66" t="s">
        <v>365</v>
      </c>
      <c r="H15" s="68">
        <f>SUM(H16:H23)</f>
        <v>25097.831332817874</v>
      </c>
      <c r="I15" s="68" t="s">
        <v>365</v>
      </c>
      <c r="J15" s="68">
        <f>SUM(J16:J23)</f>
        <v>649.76450164283</v>
      </c>
      <c r="K15" s="68">
        <f aca="true" t="shared" si="0" ref="K15:T15">SUM(K16:K23)</f>
        <v>25097.831332817874</v>
      </c>
      <c r="L15" s="68">
        <f t="shared" si="0"/>
        <v>0</v>
      </c>
      <c r="M15" s="68">
        <f t="shared" si="0"/>
        <v>0</v>
      </c>
      <c r="N15" s="68">
        <f t="shared" si="0"/>
        <v>421.17690211621016</v>
      </c>
      <c r="O15" s="68">
        <f t="shared" si="0"/>
        <v>24676.654430701663</v>
      </c>
      <c r="P15" s="68">
        <f t="shared" si="0"/>
        <v>0</v>
      </c>
      <c r="Q15" s="68">
        <f t="shared" si="0"/>
        <v>0</v>
      </c>
      <c r="R15" s="68">
        <f t="shared" si="0"/>
        <v>0</v>
      </c>
      <c r="S15" s="68">
        <f t="shared" si="0"/>
        <v>0</v>
      </c>
      <c r="T15" s="68">
        <f t="shared" si="0"/>
        <v>0</v>
      </c>
      <c r="U15" s="68" t="s">
        <v>365</v>
      </c>
      <c r="V15" s="68">
        <f>SUM(V16:V23)</f>
        <v>24446.21492769538</v>
      </c>
      <c r="W15" s="68" t="s">
        <v>365</v>
      </c>
      <c r="X15" s="68" t="s">
        <v>365</v>
      </c>
      <c r="Y15" s="68">
        <f>SUM(Y16:Y23)</f>
        <v>651.6164051224912</v>
      </c>
      <c r="Z15" s="68" t="s">
        <v>365</v>
      </c>
      <c r="AA15" s="68">
        <f>SUM(AA16:AA23)</f>
        <v>371.85945949371904</v>
      </c>
      <c r="AB15" s="68" t="s">
        <v>365</v>
      </c>
      <c r="AC15" s="68">
        <f>SUM(AC16:AC23)</f>
        <v>24074.355468201662</v>
      </c>
      <c r="AD15" s="68" t="s">
        <v>365</v>
      </c>
      <c r="AE15" s="70">
        <f>SUM(AE16:AE23)</f>
        <v>0</v>
      </c>
      <c r="AF15" s="68" t="s">
        <v>365</v>
      </c>
      <c r="AG15" s="68">
        <f>SUM(AG16:AG23)</f>
        <v>24446.21492769538</v>
      </c>
      <c r="AH15" s="68" t="s">
        <v>365</v>
      </c>
    </row>
    <row r="16" spans="1:34" ht="12.75">
      <c r="A16" s="55" t="s">
        <v>297</v>
      </c>
      <c r="B16" s="56" t="s">
        <v>298</v>
      </c>
      <c r="C16" s="55" t="s">
        <v>364</v>
      </c>
      <c r="D16" s="55" t="s">
        <v>365</v>
      </c>
      <c r="E16" s="55" t="s">
        <v>365</v>
      </c>
      <c r="F16" s="55" t="s">
        <v>365</v>
      </c>
      <c r="G16" s="55" t="s">
        <v>365</v>
      </c>
      <c r="H16" s="61">
        <f>SUMIF($B17:$B339,$B16,H17:H105)</f>
        <v>0</v>
      </c>
      <c r="I16" s="61" t="s">
        <v>365</v>
      </c>
      <c r="J16" s="61">
        <f>SUMIF($B17:$B339,$B16,J17:J105)</f>
        <v>0</v>
      </c>
      <c r="K16" s="61">
        <f>SUMIF($B17:$B339,$B16,K17:K105)</f>
        <v>0</v>
      </c>
      <c r="L16" s="61">
        <f>SUMIF($A17:$A320,$A16,L17:L106)</f>
        <v>0</v>
      </c>
      <c r="M16" s="61">
        <f>SUMIF($A17:$A320,$A16,M17:M106)</f>
        <v>0</v>
      </c>
      <c r="N16" s="61">
        <f>SUMIF($B17:$B339,$B16,N17:N105)</f>
        <v>0</v>
      </c>
      <c r="O16" s="61">
        <f>SUMIF($B17:$B339,$B16,O17:O105)</f>
        <v>0</v>
      </c>
      <c r="P16" s="61">
        <f>SUMIF($A17:$A320,$A16,P17:P106)</f>
        <v>0</v>
      </c>
      <c r="Q16" s="61">
        <f>SUMIF($A17:$A320,$A16,Q17:Q106)</f>
        <v>0</v>
      </c>
      <c r="R16" s="61">
        <f>SUMIF($A17:$A320,$A16,R17:R106)</f>
        <v>0</v>
      </c>
      <c r="S16" s="61">
        <f>SUMIF($A17:$A320,$A16,S17:S106)</f>
        <v>0</v>
      </c>
      <c r="T16" s="61">
        <f>SUMIF($A17:$A320,$A16,T17:T106)</f>
        <v>0</v>
      </c>
      <c r="U16" s="61" t="s">
        <v>365</v>
      </c>
      <c r="V16" s="61">
        <f>SUMIF($B17:$B339,$B16,V17:V105)</f>
        <v>0</v>
      </c>
      <c r="W16" s="61" t="s">
        <v>365</v>
      </c>
      <c r="X16" s="61" t="s">
        <v>365</v>
      </c>
      <c r="Y16" s="61">
        <f>SUMIF($B17:$B339,$B16,Y17:Y105)</f>
        <v>0</v>
      </c>
      <c r="Z16" s="61" t="s">
        <v>365</v>
      </c>
      <c r="AA16" s="61">
        <f>SUMIF($B17:$B339,$B16,AA17:AA105)</f>
        <v>0</v>
      </c>
      <c r="AB16" s="61" t="s">
        <v>365</v>
      </c>
      <c r="AC16" s="61">
        <f>SUMIF($B17:$B339,$B16,AC17:AC105)</f>
        <v>0</v>
      </c>
      <c r="AD16" s="61" t="s">
        <v>365</v>
      </c>
      <c r="AE16" s="61">
        <f aca="true" t="shared" si="1" ref="AE16:AE22">SUMIF($A17:$A300,$A16,AE17:AE89)</f>
        <v>0</v>
      </c>
      <c r="AF16" s="61" t="s">
        <v>365</v>
      </c>
      <c r="AG16" s="61">
        <f>SUMIF($B17:$B339,$B16,AG17:AG105)</f>
        <v>0</v>
      </c>
      <c r="AH16" s="61" t="s">
        <v>365</v>
      </c>
    </row>
    <row r="17" spans="1:34" ht="12.75">
      <c r="A17" s="55" t="s">
        <v>299</v>
      </c>
      <c r="B17" s="56" t="s">
        <v>300</v>
      </c>
      <c r="C17" s="55" t="s">
        <v>364</v>
      </c>
      <c r="D17" s="55" t="s">
        <v>365</v>
      </c>
      <c r="E17" s="55" t="s">
        <v>365</v>
      </c>
      <c r="F17" s="55" t="s">
        <v>365</v>
      </c>
      <c r="G17" s="55" t="s">
        <v>365</v>
      </c>
      <c r="H17" s="61">
        <f>SUMIF($B18:$B340,$B17,H18:H105)</f>
        <v>0</v>
      </c>
      <c r="I17" s="61" t="s">
        <v>365</v>
      </c>
      <c r="J17" s="61">
        <f>SUMIF($B18:$B340,$B17,J18:J105)</f>
        <v>0</v>
      </c>
      <c r="K17" s="61">
        <f>SUMIF($B18:$B340,$B17,K18:K105)</f>
        <v>0</v>
      </c>
      <c r="L17" s="61">
        <f>SUMIF($A18:$A321,$A17,L18:L106)</f>
        <v>0</v>
      </c>
      <c r="M17" s="61">
        <f>SUMIF($A18:$A321,$A17,M18:M106)</f>
        <v>0</v>
      </c>
      <c r="N17" s="61">
        <f>SUMIF($B18:$B340,$B17,N18:N105)</f>
        <v>0</v>
      </c>
      <c r="O17" s="61">
        <f>SUMIF($B18:$B340,$B17,O18:O105)</f>
        <v>0</v>
      </c>
      <c r="P17" s="61">
        <f>SUMIF($A18:$A321,$A17,P18:P106)</f>
        <v>0</v>
      </c>
      <c r="Q17" s="61">
        <f>SUMIF($A18:$A321,$A17,Q18:Q106)</f>
        <v>0</v>
      </c>
      <c r="R17" s="61">
        <f>SUMIF($A18:$A321,$A17,R18:R106)</f>
        <v>0</v>
      </c>
      <c r="S17" s="61">
        <f>SUMIF($A18:$A321,$A17,S18:S106)</f>
        <v>0</v>
      </c>
      <c r="T17" s="61">
        <f>SUMIF($A18:$A321,$A17,T18:T106)</f>
        <v>0</v>
      </c>
      <c r="U17" s="61" t="s">
        <v>365</v>
      </c>
      <c r="V17" s="61">
        <f>SUMIF($B18:$B340,$B17,V18:V105)</f>
        <v>0</v>
      </c>
      <c r="W17" s="61" t="s">
        <v>365</v>
      </c>
      <c r="X17" s="61" t="s">
        <v>365</v>
      </c>
      <c r="Y17" s="61">
        <f>SUMIF($B18:$B340,$B17,Y18:Y105)</f>
        <v>0</v>
      </c>
      <c r="Z17" s="61" t="s">
        <v>365</v>
      </c>
      <c r="AA17" s="61">
        <f>SUMIF($B18:$B340,$B17,AA18:AA105)</f>
        <v>0</v>
      </c>
      <c r="AB17" s="61" t="s">
        <v>365</v>
      </c>
      <c r="AC17" s="61">
        <f>SUMIF($B18:$B340,$B17,AC18:AC105)</f>
        <v>0</v>
      </c>
      <c r="AD17" s="61" t="s">
        <v>365</v>
      </c>
      <c r="AE17" s="61">
        <f t="shared" si="1"/>
        <v>0</v>
      </c>
      <c r="AF17" s="61" t="s">
        <v>365</v>
      </c>
      <c r="AG17" s="61">
        <f>SUMIF($B18:$B340,$B17,AG18:AG105)</f>
        <v>0</v>
      </c>
      <c r="AH17" s="61" t="s">
        <v>365</v>
      </c>
    </row>
    <row r="18" spans="1:34" ht="12.75">
      <c r="A18" s="55" t="s">
        <v>301</v>
      </c>
      <c r="B18" s="56" t="s">
        <v>302</v>
      </c>
      <c r="C18" s="55" t="s">
        <v>364</v>
      </c>
      <c r="D18" s="55" t="s">
        <v>365</v>
      </c>
      <c r="E18" s="55" t="s">
        <v>365</v>
      </c>
      <c r="F18" s="55" t="s">
        <v>365</v>
      </c>
      <c r="G18" s="55" t="s">
        <v>365</v>
      </c>
      <c r="H18" s="61">
        <f>SUMIF($B19:$B341,$B18,H19:H105)</f>
        <v>0</v>
      </c>
      <c r="I18" s="61" t="s">
        <v>365</v>
      </c>
      <c r="J18" s="61">
        <f>SUMIF($B19:$B341,$B18,J19:J105)</f>
        <v>0</v>
      </c>
      <c r="K18" s="61">
        <f>SUMIF($B19:$B341,$B18,K19:K105)</f>
        <v>0</v>
      </c>
      <c r="L18" s="61">
        <f>SUMIF($A19:$A322,$A18,L19:L106)</f>
        <v>0</v>
      </c>
      <c r="M18" s="61">
        <f>SUMIF($A19:$A322,$A18,M19:M106)</f>
        <v>0</v>
      </c>
      <c r="N18" s="61">
        <f>SUMIF($B19:$B341,$B18,N19:N105)</f>
        <v>0</v>
      </c>
      <c r="O18" s="61">
        <f>SUMIF($B19:$B341,$B18,O19:O105)</f>
        <v>0</v>
      </c>
      <c r="P18" s="61">
        <f>SUMIF($A19:$A322,$A18,P19:P106)</f>
        <v>0</v>
      </c>
      <c r="Q18" s="61">
        <f>SUMIF($A19:$A322,$A18,Q19:Q106)</f>
        <v>0</v>
      </c>
      <c r="R18" s="61">
        <f>SUMIF($A19:$A322,$A18,R19:R106)</f>
        <v>0</v>
      </c>
      <c r="S18" s="61">
        <f>SUMIF($A19:$A322,$A18,S19:S106)</f>
        <v>0</v>
      </c>
      <c r="T18" s="61">
        <f>SUMIF($A19:$A322,$A18,T19:T106)</f>
        <v>0</v>
      </c>
      <c r="U18" s="61" t="s">
        <v>365</v>
      </c>
      <c r="V18" s="61">
        <f>SUMIF($B19:$B341,$B18,V19:V105)</f>
        <v>0</v>
      </c>
      <c r="W18" s="61" t="s">
        <v>365</v>
      </c>
      <c r="X18" s="61" t="s">
        <v>365</v>
      </c>
      <c r="Y18" s="61">
        <f>SUMIF($B19:$B341,$B18,Y19:Y105)</f>
        <v>0</v>
      </c>
      <c r="Z18" s="61" t="s">
        <v>365</v>
      </c>
      <c r="AA18" s="61">
        <f>SUMIF($B19:$B341,$B18,AA19:AA105)</f>
        <v>0</v>
      </c>
      <c r="AB18" s="61" t="s">
        <v>365</v>
      </c>
      <c r="AC18" s="61">
        <f>SUMIF($B19:$B341,$B18,AC19:AC105)</f>
        <v>0</v>
      </c>
      <c r="AD18" s="61" t="s">
        <v>365</v>
      </c>
      <c r="AE18" s="61">
        <f t="shared" si="1"/>
        <v>0</v>
      </c>
      <c r="AF18" s="61" t="s">
        <v>365</v>
      </c>
      <c r="AG18" s="61">
        <f>SUMIF($B19:$B341,$B18,AG19:AG105)</f>
        <v>0</v>
      </c>
      <c r="AH18" s="61" t="s">
        <v>365</v>
      </c>
    </row>
    <row r="19" spans="1:34" ht="21">
      <c r="A19" s="55" t="s">
        <v>303</v>
      </c>
      <c r="B19" s="56" t="s">
        <v>304</v>
      </c>
      <c r="C19" s="55" t="s">
        <v>364</v>
      </c>
      <c r="D19" s="55" t="s">
        <v>365</v>
      </c>
      <c r="E19" s="55" t="s">
        <v>365</v>
      </c>
      <c r="F19" s="55" t="s">
        <v>365</v>
      </c>
      <c r="G19" s="55" t="s">
        <v>365</v>
      </c>
      <c r="H19" s="61">
        <f>SUMIF($B20:$B342,$B19,H20:H105)</f>
        <v>0</v>
      </c>
      <c r="I19" s="61" t="s">
        <v>365</v>
      </c>
      <c r="J19" s="61">
        <f>SUMIF($B20:$B342,$B19,J20:J105)</f>
        <v>0</v>
      </c>
      <c r="K19" s="61">
        <f>SUMIF($B20:$B342,$B19,K20:K105)</f>
        <v>0</v>
      </c>
      <c r="L19" s="61">
        <f>SUMIF($A20:$A323,$A19,L20:L106)</f>
        <v>0</v>
      </c>
      <c r="M19" s="61">
        <f>SUMIF($A20:$A323,$A19,M20:M106)</f>
        <v>0</v>
      </c>
      <c r="N19" s="61">
        <f>SUMIF($B20:$B342,$B19,N20:N105)</f>
        <v>0</v>
      </c>
      <c r="O19" s="61">
        <f>SUMIF($B20:$B342,$B19,O20:O105)</f>
        <v>0</v>
      </c>
      <c r="P19" s="61">
        <f>SUMIF($A20:$A323,$A19,P20:P106)</f>
        <v>0</v>
      </c>
      <c r="Q19" s="61">
        <f>SUMIF($A20:$A323,$A19,Q20:Q106)</f>
        <v>0</v>
      </c>
      <c r="R19" s="61">
        <f>SUMIF($A20:$A323,$A19,R20:R106)</f>
        <v>0</v>
      </c>
      <c r="S19" s="61">
        <f>SUMIF($A20:$A323,$A19,S20:S106)</f>
        <v>0</v>
      </c>
      <c r="T19" s="61">
        <f>SUMIF($A20:$A323,$A19,T20:T106)</f>
        <v>0</v>
      </c>
      <c r="U19" s="61" t="s">
        <v>365</v>
      </c>
      <c r="V19" s="61">
        <f>SUMIF($B20:$B342,$B19,V20:V105)</f>
        <v>0</v>
      </c>
      <c r="W19" s="61" t="s">
        <v>365</v>
      </c>
      <c r="X19" s="61" t="s">
        <v>365</v>
      </c>
      <c r="Y19" s="61">
        <f>SUMIF($B20:$B342,$B19,Y20:Y105)</f>
        <v>0</v>
      </c>
      <c r="Z19" s="61" t="s">
        <v>365</v>
      </c>
      <c r="AA19" s="61">
        <f>SUMIF($B20:$B342,$B19,AA20:AA105)</f>
        <v>0</v>
      </c>
      <c r="AB19" s="61" t="s">
        <v>365</v>
      </c>
      <c r="AC19" s="61">
        <f>SUMIF($B20:$B342,$B19,AC20:AC105)</f>
        <v>0</v>
      </c>
      <c r="AD19" s="61" t="s">
        <v>365</v>
      </c>
      <c r="AE19" s="61">
        <f t="shared" si="1"/>
        <v>0</v>
      </c>
      <c r="AF19" s="61" t="s">
        <v>365</v>
      </c>
      <c r="AG19" s="61">
        <f>SUMIF($B20:$B342,$B19,AG20:AG105)</f>
        <v>0</v>
      </c>
      <c r="AH19" s="61" t="s">
        <v>365</v>
      </c>
    </row>
    <row r="20" spans="1:34" ht="12.75">
      <c r="A20" s="55" t="s">
        <v>305</v>
      </c>
      <c r="B20" s="56" t="s">
        <v>306</v>
      </c>
      <c r="C20" s="55" t="s">
        <v>364</v>
      </c>
      <c r="D20" s="55" t="s">
        <v>365</v>
      </c>
      <c r="E20" s="55" t="s">
        <v>365</v>
      </c>
      <c r="F20" s="55" t="s">
        <v>365</v>
      </c>
      <c r="G20" s="55" t="s">
        <v>365</v>
      </c>
      <c r="H20" s="61">
        <f>SUMIF($B21:$B343,$B20,H21:H105)</f>
        <v>0</v>
      </c>
      <c r="I20" s="61" t="s">
        <v>365</v>
      </c>
      <c r="J20" s="61">
        <f>SUMIF($B21:$B343,$B20,J21:J105)</f>
        <v>0</v>
      </c>
      <c r="K20" s="61">
        <f>SUMIF($B21:$B343,$B20,K21:K105)</f>
        <v>0</v>
      </c>
      <c r="L20" s="61">
        <f>SUMIF($A21:$A324,$A20,L21:L106)</f>
        <v>0</v>
      </c>
      <c r="M20" s="61">
        <f>SUMIF($A21:$A324,$A20,M21:M106)</f>
        <v>0</v>
      </c>
      <c r="N20" s="61">
        <f>SUMIF($B21:$B343,$B20,N21:N105)</f>
        <v>0</v>
      </c>
      <c r="O20" s="61">
        <f>SUMIF($B21:$B343,$B20,O21:O105)</f>
        <v>0</v>
      </c>
      <c r="P20" s="61">
        <f>SUMIF($A21:$A324,$A20,P21:P106)</f>
        <v>0</v>
      </c>
      <c r="Q20" s="61">
        <f>SUMIF($A21:$A324,$A20,Q21:Q106)</f>
        <v>0</v>
      </c>
      <c r="R20" s="61">
        <f>SUMIF($A21:$A324,$A20,R21:R106)</f>
        <v>0</v>
      </c>
      <c r="S20" s="61">
        <f>SUMIF($A21:$A324,$A20,S21:S106)</f>
        <v>0</v>
      </c>
      <c r="T20" s="61">
        <f>SUMIF($A21:$A324,$A20,T21:T106)</f>
        <v>0</v>
      </c>
      <c r="U20" s="61" t="s">
        <v>365</v>
      </c>
      <c r="V20" s="61">
        <f>SUMIF($B21:$B343,$B20,V21:V105)</f>
        <v>0</v>
      </c>
      <c r="W20" s="61" t="s">
        <v>365</v>
      </c>
      <c r="X20" s="61" t="s">
        <v>365</v>
      </c>
      <c r="Y20" s="61">
        <f>SUMIF($B21:$B343,$B20,Y21:Y105)</f>
        <v>0</v>
      </c>
      <c r="Z20" s="61" t="s">
        <v>365</v>
      </c>
      <c r="AA20" s="61">
        <f>SUMIF($B21:$B343,$B20,AA21:AA105)</f>
        <v>0</v>
      </c>
      <c r="AB20" s="61" t="s">
        <v>365</v>
      </c>
      <c r="AC20" s="61">
        <f>SUMIF($B21:$B343,$B20,AC21:AC105)</f>
        <v>0</v>
      </c>
      <c r="AD20" s="61" t="s">
        <v>365</v>
      </c>
      <c r="AE20" s="61">
        <f t="shared" si="1"/>
        <v>0</v>
      </c>
      <c r="AF20" s="61" t="s">
        <v>365</v>
      </c>
      <c r="AG20" s="61">
        <f>SUMIF($B21:$B343,$B20,AG21:AG105)</f>
        <v>0</v>
      </c>
      <c r="AH20" s="61" t="s">
        <v>365</v>
      </c>
    </row>
    <row r="21" spans="1:34" ht="21">
      <c r="A21" s="55" t="s">
        <v>307</v>
      </c>
      <c r="B21" s="56" t="s">
        <v>308</v>
      </c>
      <c r="C21" s="55" t="s">
        <v>364</v>
      </c>
      <c r="D21" s="62" t="s">
        <v>365</v>
      </c>
      <c r="E21" s="62" t="s">
        <v>365</v>
      </c>
      <c r="F21" s="62" t="s">
        <v>365</v>
      </c>
      <c r="G21" s="62" t="s">
        <v>365</v>
      </c>
      <c r="H21" s="61">
        <f>SUMIF($B22:$B344,$B21,H22:H105)</f>
        <v>0</v>
      </c>
      <c r="I21" s="61" t="s">
        <v>365</v>
      </c>
      <c r="J21" s="61">
        <f>SUMIF($B22:$B344,$B21,J22:J105)</f>
        <v>0</v>
      </c>
      <c r="K21" s="61">
        <f>SUMIF($B22:$B344,$B21,K22:K105)</f>
        <v>0</v>
      </c>
      <c r="L21" s="61">
        <f>SUMIF($A22:$A325,$A21,L22:L106)</f>
        <v>0</v>
      </c>
      <c r="M21" s="61">
        <f>SUMIF($A22:$A325,$A21,M22:M106)</f>
        <v>0</v>
      </c>
      <c r="N21" s="61">
        <f>SUMIF($B22:$B344,$B21,N22:N105)</f>
        <v>0</v>
      </c>
      <c r="O21" s="61">
        <f>SUMIF($B22:$B344,$B21,O22:O105)</f>
        <v>0</v>
      </c>
      <c r="P21" s="61">
        <f>SUMIF($A22:$A325,$A21,P22:P106)</f>
        <v>0</v>
      </c>
      <c r="Q21" s="61">
        <f>SUMIF($A22:$A325,$A21,Q22:Q106)</f>
        <v>0</v>
      </c>
      <c r="R21" s="61">
        <f>SUMIF($A22:$A325,$A21,R22:R106)</f>
        <v>0</v>
      </c>
      <c r="S21" s="61">
        <f>SUMIF($A22:$A325,$A21,S22:S106)</f>
        <v>0</v>
      </c>
      <c r="T21" s="61">
        <f>SUMIF($A22:$A325,$A21,T22:T106)</f>
        <v>0</v>
      </c>
      <c r="U21" s="61" t="s">
        <v>365</v>
      </c>
      <c r="V21" s="61">
        <f>SUMIF($B22:$B344,$B21,V22:V105)</f>
        <v>0</v>
      </c>
      <c r="W21" s="61" t="s">
        <v>365</v>
      </c>
      <c r="X21" s="61" t="s">
        <v>365</v>
      </c>
      <c r="Y21" s="61">
        <f>SUMIF($B22:$B344,$B21,Y22:Y105)</f>
        <v>0</v>
      </c>
      <c r="Z21" s="61" t="s">
        <v>365</v>
      </c>
      <c r="AA21" s="61">
        <f>SUMIF($B22:$B344,$B21,AA22:AA105)</f>
        <v>0</v>
      </c>
      <c r="AB21" s="61" t="s">
        <v>365</v>
      </c>
      <c r="AC21" s="61">
        <f>SUMIF($B22:$B344,$B21,AC22:AC105)</f>
        <v>0</v>
      </c>
      <c r="AD21" s="61" t="s">
        <v>365</v>
      </c>
      <c r="AE21" s="61">
        <f t="shared" si="1"/>
        <v>0</v>
      </c>
      <c r="AF21" s="61" t="s">
        <v>365</v>
      </c>
      <c r="AG21" s="61">
        <f>SUMIF($B22:$B344,$B21,AG22:AG105)</f>
        <v>0</v>
      </c>
      <c r="AH21" s="61" t="s">
        <v>365</v>
      </c>
    </row>
    <row r="22" spans="1:34" ht="12.75">
      <c r="A22" s="55" t="s">
        <v>309</v>
      </c>
      <c r="B22" s="56" t="s">
        <v>310</v>
      </c>
      <c r="C22" s="55" t="s">
        <v>364</v>
      </c>
      <c r="D22" s="62" t="s">
        <v>365</v>
      </c>
      <c r="E22" s="62" t="s">
        <v>365</v>
      </c>
      <c r="F22" s="62" t="s">
        <v>365</v>
      </c>
      <c r="G22" s="62" t="s">
        <v>365</v>
      </c>
      <c r="H22" s="61">
        <f>SUMIF($B23:$B345,$B22,H23:H105)</f>
        <v>0</v>
      </c>
      <c r="I22" s="61" t="s">
        <v>365</v>
      </c>
      <c r="J22" s="61">
        <f>SUMIF($B23:$B345,$B22,J23:J105)</f>
        <v>0</v>
      </c>
      <c r="K22" s="61">
        <f>SUMIF($B23:$B345,$B22,K23:K105)</f>
        <v>0</v>
      </c>
      <c r="L22" s="61">
        <f>SUMIF($A23:$A326,$A22,L23:L106)</f>
        <v>0</v>
      </c>
      <c r="M22" s="61">
        <f>SUMIF($A23:$A326,$A22,M23:M106)</f>
        <v>0</v>
      </c>
      <c r="N22" s="61">
        <f>SUMIF($B23:$B345,$B22,N23:N105)</f>
        <v>0</v>
      </c>
      <c r="O22" s="61">
        <f>SUMIF($B23:$B345,$B22,O23:O105)</f>
        <v>0</v>
      </c>
      <c r="P22" s="61">
        <f>SUMIF($A23:$A326,$A22,P23:P106)</f>
        <v>0</v>
      </c>
      <c r="Q22" s="61">
        <f>SUMIF($A23:$A326,$A22,Q23:Q106)</f>
        <v>0</v>
      </c>
      <c r="R22" s="61">
        <f>SUMIF($A23:$A326,$A22,R23:R106)</f>
        <v>0</v>
      </c>
      <c r="S22" s="61">
        <f>SUMIF($A23:$A326,$A22,S23:S106)</f>
        <v>0</v>
      </c>
      <c r="T22" s="61">
        <f>SUMIF($A23:$A326,$A22,T23:T106)</f>
        <v>0</v>
      </c>
      <c r="U22" s="61" t="s">
        <v>365</v>
      </c>
      <c r="V22" s="61">
        <f>SUMIF($B23:$B345,$B22,V23:V105)</f>
        <v>0</v>
      </c>
      <c r="W22" s="61" t="s">
        <v>365</v>
      </c>
      <c r="X22" s="61" t="s">
        <v>365</v>
      </c>
      <c r="Y22" s="61">
        <f>SUMIF($B23:$B345,$B22,Y23:Y105)</f>
        <v>0</v>
      </c>
      <c r="Z22" s="61" t="s">
        <v>365</v>
      </c>
      <c r="AA22" s="61">
        <f>SUMIF($B23:$B345,$B22,AA23:AA105)</f>
        <v>0</v>
      </c>
      <c r="AB22" s="61" t="s">
        <v>365</v>
      </c>
      <c r="AC22" s="61">
        <f>SUMIF($B23:$B345,$B22,AC23:AC105)</f>
        <v>0</v>
      </c>
      <c r="AD22" s="61" t="s">
        <v>365</v>
      </c>
      <c r="AE22" s="61">
        <f t="shared" si="1"/>
        <v>0</v>
      </c>
      <c r="AF22" s="61" t="s">
        <v>365</v>
      </c>
      <c r="AG22" s="61">
        <f>SUMIF($B23:$B345,$B22,AG23:AG105)</f>
        <v>0</v>
      </c>
      <c r="AH22" s="61" t="s">
        <v>365</v>
      </c>
    </row>
    <row r="23" spans="1:34" ht="12.75">
      <c r="A23" s="57" t="s">
        <v>311</v>
      </c>
      <c r="B23" s="57" t="s">
        <v>312</v>
      </c>
      <c r="C23" s="55" t="s">
        <v>364</v>
      </c>
      <c r="D23" s="62" t="s">
        <v>365</v>
      </c>
      <c r="E23" s="62" t="s">
        <v>365</v>
      </c>
      <c r="F23" s="62" t="s">
        <v>365</v>
      </c>
      <c r="G23" s="62" t="s">
        <v>365</v>
      </c>
      <c r="H23" s="63">
        <f>H29+H41+H74+H75+H82+H83</f>
        <v>25097.831332817874</v>
      </c>
      <c r="I23" s="63" t="s">
        <v>365</v>
      </c>
      <c r="J23" s="63">
        <f>J29+J41+J74+J75+J82+J83</f>
        <v>649.76450164283</v>
      </c>
      <c r="K23" s="63">
        <f>K29+K41+K74+K75+K82+K83</f>
        <v>25097.831332817874</v>
      </c>
      <c r="L23" s="63">
        <f>L29+L43+L84+L85+L90+L91</f>
        <v>0</v>
      </c>
      <c r="M23" s="63">
        <f>M29+M43+M84+M85+M90+M91</f>
        <v>0</v>
      </c>
      <c r="N23" s="63">
        <f>N29+N41+N74+N75+N82+N83</f>
        <v>421.17690211621016</v>
      </c>
      <c r="O23" s="63">
        <f>O29+O41+O74+O75+O82+O83</f>
        <v>24676.654430701663</v>
      </c>
      <c r="P23" s="63">
        <f>P29+P43+P84+P85+P90+P91</f>
        <v>0</v>
      </c>
      <c r="Q23" s="63">
        <f>Q29+Q43+Q84+Q85+Q90+Q91</f>
        <v>0</v>
      </c>
      <c r="R23" s="63">
        <f>R29+R43+R84+R85+R90+R91</f>
        <v>0</v>
      </c>
      <c r="S23" s="63">
        <f>S29+S43+S84+S85+S90+S91</f>
        <v>0</v>
      </c>
      <c r="T23" s="63">
        <f>T29+T43+T84+T85+T90+T91</f>
        <v>0</v>
      </c>
      <c r="U23" s="63" t="s">
        <v>365</v>
      </c>
      <c r="V23" s="63">
        <f>V29+V41+V74+V75+V82+V83</f>
        <v>24446.21492769538</v>
      </c>
      <c r="W23" s="63" t="s">
        <v>365</v>
      </c>
      <c r="X23" s="63" t="s">
        <v>365</v>
      </c>
      <c r="Y23" s="63">
        <f>Y29+Y41+Y74+Y75+Y82+Y83</f>
        <v>651.6164051224912</v>
      </c>
      <c r="Z23" s="63" t="s">
        <v>365</v>
      </c>
      <c r="AA23" s="63">
        <f>AA29+AA41+AA74+AA75+AA82+AA83</f>
        <v>371.85945949371904</v>
      </c>
      <c r="AB23" s="63" t="s">
        <v>365</v>
      </c>
      <c r="AC23" s="63">
        <f>AC29+AC41+AC74+AC75+AC82+AC83</f>
        <v>24074.355468201662</v>
      </c>
      <c r="AD23" s="63" t="s">
        <v>365</v>
      </c>
      <c r="AE23" s="60">
        <f>AE29+AE37+AE60+AE61+AE66+AE67</f>
        <v>0</v>
      </c>
      <c r="AF23" s="63" t="s">
        <v>365</v>
      </c>
      <c r="AG23" s="63">
        <f>AG29+AG41+AG74+AG75+AG82+AG83</f>
        <v>24446.21492769538</v>
      </c>
      <c r="AH23" s="63" t="s">
        <v>365</v>
      </c>
    </row>
    <row r="24" spans="1:34" ht="21">
      <c r="A24" s="54" t="s">
        <v>313</v>
      </c>
      <c r="B24" s="54" t="s">
        <v>314</v>
      </c>
      <c r="C24" s="54" t="s">
        <v>364</v>
      </c>
      <c r="D24" s="54" t="s">
        <v>365</v>
      </c>
      <c r="E24" s="54" t="s">
        <v>365</v>
      </c>
      <c r="F24" s="54" t="s">
        <v>365</v>
      </c>
      <c r="G24" s="54" t="s">
        <v>365</v>
      </c>
      <c r="H24" s="58">
        <f>H25+H26+H27+H28</f>
        <v>0</v>
      </c>
      <c r="I24" s="58" t="s">
        <v>365</v>
      </c>
      <c r="J24" s="58">
        <f aca="true" t="shared" si="2" ref="J24:T24">J25+J26+J27+J28</f>
        <v>0</v>
      </c>
      <c r="K24" s="58">
        <f t="shared" si="2"/>
        <v>0</v>
      </c>
      <c r="L24" s="58">
        <f t="shared" si="2"/>
        <v>0</v>
      </c>
      <c r="M24" s="58">
        <f t="shared" si="2"/>
        <v>0</v>
      </c>
      <c r="N24" s="58">
        <f t="shared" si="2"/>
        <v>0</v>
      </c>
      <c r="O24" s="58">
        <f t="shared" si="2"/>
        <v>0</v>
      </c>
      <c r="P24" s="58">
        <f t="shared" si="2"/>
        <v>0</v>
      </c>
      <c r="Q24" s="58">
        <f t="shared" si="2"/>
        <v>0</v>
      </c>
      <c r="R24" s="58">
        <f t="shared" si="2"/>
        <v>0</v>
      </c>
      <c r="S24" s="58">
        <f t="shared" si="2"/>
        <v>0</v>
      </c>
      <c r="T24" s="58">
        <f t="shared" si="2"/>
        <v>0</v>
      </c>
      <c r="U24" s="58" t="s">
        <v>365</v>
      </c>
      <c r="V24" s="58">
        <f>V25+V26+V27+V28</f>
        <v>0</v>
      </c>
      <c r="W24" s="58" t="s">
        <v>365</v>
      </c>
      <c r="X24" s="58" t="s">
        <v>365</v>
      </c>
      <c r="Y24" s="58">
        <f>Y25+Y26+Y27+Y28</f>
        <v>0</v>
      </c>
      <c r="Z24" s="58" t="s">
        <v>365</v>
      </c>
      <c r="AA24" s="58">
        <f>AA25+AA26+AA27+AA28</f>
        <v>0</v>
      </c>
      <c r="AB24" s="58" t="s">
        <v>365</v>
      </c>
      <c r="AC24" s="58">
        <f>AC25+AC26+AC27+AC28</f>
        <v>0</v>
      </c>
      <c r="AD24" s="58" t="s">
        <v>365</v>
      </c>
      <c r="AE24" s="64">
        <v>0</v>
      </c>
      <c r="AF24" s="58" t="s">
        <v>365</v>
      </c>
      <c r="AG24" s="58">
        <f>AG25+AG26+AG27+AG28</f>
        <v>0</v>
      </c>
      <c r="AH24" s="58" t="s">
        <v>365</v>
      </c>
    </row>
    <row r="25" spans="1:34" ht="42">
      <c r="A25" s="54" t="s">
        <v>315</v>
      </c>
      <c r="B25" s="54" t="s">
        <v>316</v>
      </c>
      <c r="C25" s="54" t="s">
        <v>364</v>
      </c>
      <c r="D25" s="54" t="s">
        <v>365</v>
      </c>
      <c r="E25" s="54" t="s">
        <v>365</v>
      </c>
      <c r="F25" s="54" t="s">
        <v>365</v>
      </c>
      <c r="G25" s="54" t="s">
        <v>365</v>
      </c>
      <c r="H25" s="64">
        <v>0</v>
      </c>
      <c r="I25" s="64" t="s">
        <v>365</v>
      </c>
      <c r="J25" s="64">
        <v>0</v>
      </c>
      <c r="K25" s="64">
        <v>0</v>
      </c>
      <c r="L25" s="64">
        <v>0</v>
      </c>
      <c r="M25" s="64">
        <v>0</v>
      </c>
      <c r="N25" s="64">
        <v>0</v>
      </c>
      <c r="O25" s="64">
        <v>0</v>
      </c>
      <c r="P25" s="64">
        <v>0</v>
      </c>
      <c r="Q25" s="64">
        <v>0</v>
      </c>
      <c r="R25" s="64">
        <v>0</v>
      </c>
      <c r="S25" s="64">
        <v>0</v>
      </c>
      <c r="T25" s="64">
        <v>0</v>
      </c>
      <c r="U25" s="64" t="s">
        <v>365</v>
      </c>
      <c r="V25" s="64">
        <v>0</v>
      </c>
      <c r="W25" s="64" t="s">
        <v>365</v>
      </c>
      <c r="X25" s="64" t="s">
        <v>365</v>
      </c>
      <c r="Y25" s="64">
        <v>0</v>
      </c>
      <c r="Z25" s="64" t="s">
        <v>365</v>
      </c>
      <c r="AA25" s="64">
        <v>0</v>
      </c>
      <c r="AB25" s="64" t="s">
        <v>365</v>
      </c>
      <c r="AC25" s="64">
        <v>0</v>
      </c>
      <c r="AD25" s="64" t="s">
        <v>365</v>
      </c>
      <c r="AE25" s="64">
        <v>0</v>
      </c>
      <c r="AF25" s="64" t="s">
        <v>365</v>
      </c>
      <c r="AG25" s="64">
        <v>0</v>
      </c>
      <c r="AH25" s="64" t="s">
        <v>365</v>
      </c>
    </row>
    <row r="26" spans="1:34" ht="31.5">
      <c r="A26" s="54" t="s">
        <v>317</v>
      </c>
      <c r="B26" s="54" t="s">
        <v>318</v>
      </c>
      <c r="C26" s="54" t="s">
        <v>364</v>
      </c>
      <c r="D26" s="54" t="s">
        <v>365</v>
      </c>
      <c r="E26" s="54" t="s">
        <v>365</v>
      </c>
      <c r="F26" s="54" t="s">
        <v>365</v>
      </c>
      <c r="G26" s="54" t="s">
        <v>365</v>
      </c>
      <c r="H26" s="64">
        <v>0</v>
      </c>
      <c r="I26" s="64" t="s">
        <v>365</v>
      </c>
      <c r="J26" s="64">
        <v>0</v>
      </c>
      <c r="K26" s="64">
        <v>0</v>
      </c>
      <c r="L26" s="64">
        <v>0</v>
      </c>
      <c r="M26" s="64">
        <v>0</v>
      </c>
      <c r="N26" s="64">
        <v>0</v>
      </c>
      <c r="O26" s="64">
        <v>0</v>
      </c>
      <c r="P26" s="64">
        <v>0</v>
      </c>
      <c r="Q26" s="64">
        <v>0</v>
      </c>
      <c r="R26" s="64">
        <v>0</v>
      </c>
      <c r="S26" s="64">
        <v>0</v>
      </c>
      <c r="T26" s="64">
        <v>0</v>
      </c>
      <c r="U26" s="64" t="s">
        <v>365</v>
      </c>
      <c r="V26" s="64">
        <v>0</v>
      </c>
      <c r="W26" s="64" t="s">
        <v>365</v>
      </c>
      <c r="X26" s="64" t="s">
        <v>365</v>
      </c>
      <c r="Y26" s="64">
        <v>0</v>
      </c>
      <c r="Z26" s="64" t="s">
        <v>365</v>
      </c>
      <c r="AA26" s="64">
        <v>0</v>
      </c>
      <c r="AB26" s="64" t="s">
        <v>365</v>
      </c>
      <c r="AC26" s="64">
        <v>0</v>
      </c>
      <c r="AD26" s="64" t="s">
        <v>365</v>
      </c>
      <c r="AE26" s="64">
        <v>0</v>
      </c>
      <c r="AF26" s="64" t="s">
        <v>365</v>
      </c>
      <c r="AG26" s="64">
        <v>0</v>
      </c>
      <c r="AH26" s="64" t="s">
        <v>365</v>
      </c>
    </row>
    <row r="27" spans="1:34" ht="31.5">
      <c r="A27" s="54" t="s">
        <v>319</v>
      </c>
      <c r="B27" s="54" t="s">
        <v>320</v>
      </c>
      <c r="C27" s="54" t="s">
        <v>364</v>
      </c>
      <c r="D27" s="54" t="s">
        <v>365</v>
      </c>
      <c r="E27" s="54" t="s">
        <v>365</v>
      </c>
      <c r="F27" s="54" t="s">
        <v>365</v>
      </c>
      <c r="G27" s="54" t="s">
        <v>365</v>
      </c>
      <c r="H27" s="64">
        <v>0</v>
      </c>
      <c r="I27" s="64" t="s">
        <v>365</v>
      </c>
      <c r="J27" s="64">
        <v>0</v>
      </c>
      <c r="K27" s="64">
        <v>0</v>
      </c>
      <c r="L27" s="64">
        <v>0</v>
      </c>
      <c r="M27" s="64">
        <v>0</v>
      </c>
      <c r="N27" s="64">
        <v>0</v>
      </c>
      <c r="O27" s="64">
        <v>0</v>
      </c>
      <c r="P27" s="64">
        <v>0</v>
      </c>
      <c r="Q27" s="64">
        <v>0</v>
      </c>
      <c r="R27" s="64">
        <v>0</v>
      </c>
      <c r="S27" s="64">
        <v>0</v>
      </c>
      <c r="T27" s="64">
        <v>0</v>
      </c>
      <c r="U27" s="64" t="s">
        <v>365</v>
      </c>
      <c r="V27" s="64">
        <v>0</v>
      </c>
      <c r="W27" s="64" t="s">
        <v>365</v>
      </c>
      <c r="X27" s="64" t="s">
        <v>365</v>
      </c>
      <c r="Y27" s="64">
        <v>0</v>
      </c>
      <c r="Z27" s="64" t="s">
        <v>365</v>
      </c>
      <c r="AA27" s="64">
        <v>0</v>
      </c>
      <c r="AB27" s="64" t="s">
        <v>365</v>
      </c>
      <c r="AC27" s="64">
        <v>0</v>
      </c>
      <c r="AD27" s="64" t="s">
        <v>365</v>
      </c>
      <c r="AE27" s="64">
        <v>0</v>
      </c>
      <c r="AF27" s="64" t="s">
        <v>365</v>
      </c>
      <c r="AG27" s="64">
        <v>0</v>
      </c>
      <c r="AH27" s="64" t="s">
        <v>365</v>
      </c>
    </row>
    <row r="28" spans="1:34" ht="21">
      <c r="A28" s="54" t="s">
        <v>321</v>
      </c>
      <c r="B28" s="54" t="s">
        <v>322</v>
      </c>
      <c r="C28" s="54" t="s">
        <v>364</v>
      </c>
      <c r="D28" s="54" t="s">
        <v>365</v>
      </c>
      <c r="E28" s="54" t="s">
        <v>365</v>
      </c>
      <c r="F28" s="54" t="s">
        <v>365</v>
      </c>
      <c r="G28" s="54" t="s">
        <v>365</v>
      </c>
      <c r="H28" s="64">
        <v>0</v>
      </c>
      <c r="I28" s="64" t="s">
        <v>365</v>
      </c>
      <c r="J28" s="64">
        <v>0</v>
      </c>
      <c r="K28" s="64">
        <v>0</v>
      </c>
      <c r="L28" s="64">
        <v>0</v>
      </c>
      <c r="M28" s="64">
        <v>0</v>
      </c>
      <c r="N28" s="64">
        <v>0</v>
      </c>
      <c r="O28" s="64">
        <v>0</v>
      </c>
      <c r="P28" s="64">
        <v>0</v>
      </c>
      <c r="Q28" s="64">
        <v>0</v>
      </c>
      <c r="R28" s="64">
        <v>0</v>
      </c>
      <c r="S28" s="64">
        <v>0</v>
      </c>
      <c r="T28" s="64">
        <v>0</v>
      </c>
      <c r="U28" s="64" t="s">
        <v>365</v>
      </c>
      <c r="V28" s="64">
        <v>0</v>
      </c>
      <c r="W28" s="64" t="s">
        <v>365</v>
      </c>
      <c r="X28" s="64" t="s">
        <v>365</v>
      </c>
      <c r="Y28" s="64">
        <v>0</v>
      </c>
      <c r="Z28" s="64" t="s">
        <v>365</v>
      </c>
      <c r="AA28" s="64">
        <v>0</v>
      </c>
      <c r="AB28" s="64" t="s">
        <v>365</v>
      </c>
      <c r="AC28" s="64">
        <v>0</v>
      </c>
      <c r="AD28" s="64" t="s">
        <v>365</v>
      </c>
      <c r="AE28" s="64">
        <v>0</v>
      </c>
      <c r="AF28" s="64" t="s">
        <v>365</v>
      </c>
      <c r="AG28" s="64">
        <v>0</v>
      </c>
      <c r="AH28" s="64" t="s">
        <v>365</v>
      </c>
    </row>
    <row r="29" spans="1:34" ht="31.5">
      <c r="A29" s="54" t="s">
        <v>323</v>
      </c>
      <c r="B29" s="54" t="s">
        <v>324</v>
      </c>
      <c r="C29" s="54" t="s">
        <v>364</v>
      </c>
      <c r="D29" s="54" t="s">
        <v>365</v>
      </c>
      <c r="E29" s="54" t="s">
        <v>365</v>
      </c>
      <c r="F29" s="54" t="s">
        <v>365</v>
      </c>
      <c r="G29" s="54" t="s">
        <v>365</v>
      </c>
      <c r="H29" s="58">
        <f>H30+H31+H34+H35</f>
        <v>42.46416865893182</v>
      </c>
      <c r="I29" s="64" t="s">
        <v>365</v>
      </c>
      <c r="J29" s="58">
        <f aca="true" t="shared" si="3" ref="J29:T29">J30+J31+J34+J35</f>
        <v>3.0408571422651525</v>
      </c>
      <c r="K29" s="58">
        <f t="shared" si="3"/>
        <v>42.46416865893182</v>
      </c>
      <c r="L29" s="58">
        <f t="shared" si="3"/>
        <v>0</v>
      </c>
      <c r="M29" s="58">
        <f t="shared" si="3"/>
        <v>0</v>
      </c>
      <c r="N29" s="58">
        <f t="shared" si="3"/>
        <v>42.46416865893182</v>
      </c>
      <c r="O29" s="58">
        <f t="shared" si="3"/>
        <v>0</v>
      </c>
      <c r="P29" s="58">
        <f t="shared" si="3"/>
        <v>0</v>
      </c>
      <c r="Q29" s="58">
        <f t="shared" si="3"/>
        <v>0</v>
      </c>
      <c r="R29" s="58">
        <f t="shared" si="3"/>
        <v>0</v>
      </c>
      <c r="S29" s="58">
        <f t="shared" si="3"/>
        <v>0</v>
      </c>
      <c r="T29" s="58">
        <f t="shared" si="3"/>
        <v>0</v>
      </c>
      <c r="U29" s="64" t="s">
        <v>365</v>
      </c>
      <c r="V29" s="58">
        <f>V30+V31+V34+V35</f>
        <v>39.42331151666667</v>
      </c>
      <c r="W29" s="64" t="s">
        <v>365</v>
      </c>
      <c r="X29" s="64" t="s">
        <v>365</v>
      </c>
      <c r="Y29" s="58">
        <f>Y30+Y31+Y34+Y35</f>
        <v>3.0408571422651525</v>
      </c>
      <c r="Z29" s="64" t="s">
        <v>365</v>
      </c>
      <c r="AA29" s="58">
        <f>AA30+AA31+AA34+AA35</f>
        <v>39.42331151666667</v>
      </c>
      <c r="AB29" s="64" t="s">
        <v>365</v>
      </c>
      <c r="AC29" s="64">
        <f>AC30+AC31+AC34+AC35</f>
        <v>0</v>
      </c>
      <c r="AD29" s="64" t="s">
        <v>365</v>
      </c>
      <c r="AE29" s="64">
        <v>0</v>
      </c>
      <c r="AF29" s="64" t="s">
        <v>365</v>
      </c>
      <c r="AG29" s="64">
        <f>AG30+AG31+AG34+AG35</f>
        <v>39.42331151666667</v>
      </c>
      <c r="AH29" s="64" t="s">
        <v>365</v>
      </c>
    </row>
    <row r="30" spans="1:34" ht="21">
      <c r="A30" s="54" t="s">
        <v>325</v>
      </c>
      <c r="B30" s="54" t="s">
        <v>326</v>
      </c>
      <c r="C30" s="54" t="s">
        <v>364</v>
      </c>
      <c r="D30" s="54" t="s">
        <v>365</v>
      </c>
      <c r="E30" s="54" t="s">
        <v>365</v>
      </c>
      <c r="F30" s="54" t="s">
        <v>365</v>
      </c>
      <c r="G30" s="54" t="s">
        <v>365</v>
      </c>
      <c r="H30" s="64">
        <v>0</v>
      </c>
      <c r="I30" s="64" t="s">
        <v>365</v>
      </c>
      <c r="J30" s="64">
        <v>0</v>
      </c>
      <c r="K30" s="64">
        <v>0</v>
      </c>
      <c r="L30" s="64">
        <v>0</v>
      </c>
      <c r="M30" s="64">
        <v>0</v>
      </c>
      <c r="N30" s="64">
        <v>0</v>
      </c>
      <c r="O30" s="64">
        <v>0</v>
      </c>
      <c r="P30" s="64">
        <v>0</v>
      </c>
      <c r="Q30" s="64">
        <v>0</v>
      </c>
      <c r="R30" s="64">
        <v>0</v>
      </c>
      <c r="S30" s="64">
        <v>0</v>
      </c>
      <c r="T30" s="64">
        <v>0</v>
      </c>
      <c r="U30" s="64" t="s">
        <v>365</v>
      </c>
      <c r="V30" s="64">
        <v>0</v>
      </c>
      <c r="W30" s="64" t="s">
        <v>365</v>
      </c>
      <c r="X30" s="64" t="s">
        <v>365</v>
      </c>
      <c r="Y30" s="64">
        <v>0</v>
      </c>
      <c r="Z30" s="64" t="s">
        <v>365</v>
      </c>
      <c r="AA30" s="64">
        <v>0</v>
      </c>
      <c r="AB30" s="64" t="s">
        <v>365</v>
      </c>
      <c r="AC30" s="64">
        <v>0</v>
      </c>
      <c r="AD30" s="64" t="s">
        <v>365</v>
      </c>
      <c r="AE30" s="64">
        <v>0</v>
      </c>
      <c r="AF30" s="64" t="s">
        <v>365</v>
      </c>
      <c r="AG30" s="64">
        <v>0</v>
      </c>
      <c r="AH30" s="64" t="s">
        <v>365</v>
      </c>
    </row>
    <row r="31" spans="1:34" ht="12.75">
      <c r="A31" s="54" t="s">
        <v>327</v>
      </c>
      <c r="B31" s="54" t="s">
        <v>328</v>
      </c>
      <c r="C31" s="54" t="s">
        <v>364</v>
      </c>
      <c r="D31" s="54" t="s">
        <v>365</v>
      </c>
      <c r="E31" s="54" t="s">
        <v>365</v>
      </c>
      <c r="F31" s="54" t="s">
        <v>365</v>
      </c>
      <c r="G31" s="54" t="s">
        <v>365</v>
      </c>
      <c r="H31" s="58">
        <f>SUM(H32:H33)</f>
        <v>15.633783333333334</v>
      </c>
      <c r="I31" s="58" t="s">
        <v>365</v>
      </c>
      <c r="J31" s="58">
        <f aca="true" t="shared" si="4" ref="J31:T31">SUM(J32:J33)</f>
        <v>0</v>
      </c>
      <c r="K31" s="58">
        <f t="shared" si="4"/>
        <v>15.633783333333334</v>
      </c>
      <c r="L31" s="58">
        <f t="shared" si="4"/>
        <v>0</v>
      </c>
      <c r="M31" s="58">
        <f t="shared" si="4"/>
        <v>0</v>
      </c>
      <c r="N31" s="58">
        <f t="shared" si="4"/>
        <v>15.633783333333334</v>
      </c>
      <c r="O31" s="58">
        <f t="shared" si="4"/>
        <v>0</v>
      </c>
      <c r="P31" s="58">
        <f t="shared" si="4"/>
        <v>0</v>
      </c>
      <c r="Q31" s="58">
        <f t="shared" si="4"/>
        <v>0</v>
      </c>
      <c r="R31" s="58">
        <f t="shared" si="4"/>
        <v>0</v>
      </c>
      <c r="S31" s="58">
        <f t="shared" si="4"/>
        <v>0</v>
      </c>
      <c r="T31" s="58">
        <f t="shared" si="4"/>
        <v>0</v>
      </c>
      <c r="U31" s="58" t="s">
        <v>365</v>
      </c>
      <c r="V31" s="58">
        <f>SUM(V32:V33)</f>
        <v>15.633783333333334</v>
      </c>
      <c r="W31" s="58" t="s">
        <v>365</v>
      </c>
      <c r="X31" s="58" t="s">
        <v>365</v>
      </c>
      <c r="Y31" s="58">
        <f>SUM(Y32:Y33)</f>
        <v>0</v>
      </c>
      <c r="Z31" s="58" t="s">
        <v>365</v>
      </c>
      <c r="AA31" s="58">
        <f>SUM(AA32:AA33)</f>
        <v>15.633783333333334</v>
      </c>
      <c r="AB31" s="58" t="s">
        <v>365</v>
      </c>
      <c r="AC31" s="58">
        <f>SUM(AC32:AC33)</f>
        <v>0</v>
      </c>
      <c r="AD31" s="58" t="s">
        <v>365</v>
      </c>
      <c r="AE31" s="58">
        <v>0</v>
      </c>
      <c r="AF31" s="58" t="s">
        <v>365</v>
      </c>
      <c r="AG31" s="58">
        <f>SUM(AG32:AG33)</f>
        <v>15.633783333333334</v>
      </c>
      <c r="AH31" s="58" t="s">
        <v>365</v>
      </c>
    </row>
    <row r="32" spans="1:34" s="138" customFormat="1" ht="31.5">
      <c r="A32" s="113" t="s">
        <v>327</v>
      </c>
      <c r="B32" s="113" t="s">
        <v>484</v>
      </c>
      <c r="C32" s="113" t="s">
        <v>377</v>
      </c>
      <c r="D32" s="114" t="s">
        <v>366</v>
      </c>
      <c r="E32" s="114" t="s">
        <v>375</v>
      </c>
      <c r="F32" s="114" t="s">
        <v>375</v>
      </c>
      <c r="G32" s="114" t="s">
        <v>365</v>
      </c>
      <c r="H32" s="116">
        <f>('ИП2020-2022'!I32)/1.2</f>
        <v>7.094433333333334</v>
      </c>
      <c r="I32" s="114" t="s">
        <v>365</v>
      </c>
      <c r="J32" s="116">
        <f>('ИП2020-2022'!O32)/1.2</f>
        <v>0</v>
      </c>
      <c r="K32" s="116">
        <f>L32+M32+N32+O32</f>
        <v>7.094433333333334</v>
      </c>
      <c r="L32" s="116">
        <v>0</v>
      </c>
      <c r="M32" s="116">
        <v>0</v>
      </c>
      <c r="N32" s="116">
        <f>H32</f>
        <v>7.094433333333334</v>
      </c>
      <c r="O32" s="116">
        <f>'ИП2020-2022'!X32</f>
        <v>0</v>
      </c>
      <c r="P32" s="116">
        <f>Q32+R32+S32+T32</f>
        <v>0</v>
      </c>
      <c r="Q32" s="116">
        <v>0</v>
      </c>
      <c r="R32" s="116">
        <v>0</v>
      </c>
      <c r="S32" s="116">
        <v>0</v>
      </c>
      <c r="T32" s="116">
        <v>0</v>
      </c>
      <c r="U32" s="114" t="s">
        <v>365</v>
      </c>
      <c r="V32" s="115">
        <f>K32-Y32</f>
        <v>7.094433333333334</v>
      </c>
      <c r="W32" s="114" t="s">
        <v>365</v>
      </c>
      <c r="X32" s="114" t="s">
        <v>365</v>
      </c>
      <c r="Y32" s="115">
        <f>J32</f>
        <v>0</v>
      </c>
      <c r="Z32" s="114" t="s">
        <v>365</v>
      </c>
      <c r="AA32" s="115">
        <f>('ИП2020-2022'!AD32)/1.2</f>
        <v>7.094433333333334</v>
      </c>
      <c r="AB32" s="114" t="s">
        <v>365</v>
      </c>
      <c r="AC32" s="117">
        <f>('ИП2020-2022'!AI32)/1.2</f>
        <v>0</v>
      </c>
      <c r="AD32" s="114" t="s">
        <v>365</v>
      </c>
      <c r="AE32" s="117">
        <f>('ИП2020-2022'!AN32)/1.2</f>
        <v>0</v>
      </c>
      <c r="AF32" s="114" t="s">
        <v>365</v>
      </c>
      <c r="AG32" s="117">
        <f>AA32+AC32+AE32</f>
        <v>7.094433333333334</v>
      </c>
      <c r="AH32" s="114" t="s">
        <v>365</v>
      </c>
    </row>
    <row r="33" spans="1:34" s="138" customFormat="1" ht="31.5">
      <c r="A33" s="113" t="s">
        <v>327</v>
      </c>
      <c r="B33" s="113" t="s">
        <v>486</v>
      </c>
      <c r="C33" s="113" t="s">
        <v>378</v>
      </c>
      <c r="D33" s="114" t="s">
        <v>366</v>
      </c>
      <c r="E33" s="114" t="s">
        <v>375</v>
      </c>
      <c r="F33" s="114" t="s">
        <v>375</v>
      </c>
      <c r="G33" s="114" t="s">
        <v>365</v>
      </c>
      <c r="H33" s="116">
        <f>('ИП2020-2022'!I33)/1.2</f>
        <v>8.53935</v>
      </c>
      <c r="I33" s="114" t="s">
        <v>365</v>
      </c>
      <c r="J33" s="116">
        <f>('ИП2020-2022'!O33)/1.2</f>
        <v>0</v>
      </c>
      <c r="K33" s="116">
        <f>L33+M33+N33+O33</f>
        <v>8.53935</v>
      </c>
      <c r="L33" s="116">
        <v>0</v>
      </c>
      <c r="M33" s="116">
        <v>0</v>
      </c>
      <c r="N33" s="116">
        <f>H33</f>
        <v>8.53935</v>
      </c>
      <c r="O33" s="116">
        <f>'ИП2020-2022'!X33</f>
        <v>0</v>
      </c>
      <c r="P33" s="116">
        <f>Q33+R33+S33+T33</f>
        <v>0</v>
      </c>
      <c r="Q33" s="116">
        <v>0</v>
      </c>
      <c r="R33" s="116">
        <v>0</v>
      </c>
      <c r="S33" s="116">
        <v>0</v>
      </c>
      <c r="T33" s="116">
        <v>0</v>
      </c>
      <c r="U33" s="114" t="s">
        <v>365</v>
      </c>
      <c r="V33" s="115">
        <f>K33-Y33</f>
        <v>8.53935</v>
      </c>
      <c r="W33" s="114" t="s">
        <v>365</v>
      </c>
      <c r="X33" s="114" t="s">
        <v>365</v>
      </c>
      <c r="Y33" s="115">
        <f>J33</f>
        <v>0</v>
      </c>
      <c r="Z33" s="114" t="s">
        <v>365</v>
      </c>
      <c r="AA33" s="115">
        <f>('ИП2020-2022'!AD33)/1.2</f>
        <v>8.53935</v>
      </c>
      <c r="AB33" s="114" t="s">
        <v>365</v>
      </c>
      <c r="AC33" s="117">
        <f>('ИП2020-2022'!AI33)/1.2</f>
        <v>0</v>
      </c>
      <c r="AD33" s="114" t="s">
        <v>365</v>
      </c>
      <c r="AE33" s="117">
        <f>('ИП2020-2022'!AN33)/1.2</f>
        <v>0</v>
      </c>
      <c r="AF33" s="114" t="s">
        <v>365</v>
      </c>
      <c r="AG33" s="117">
        <f>AA33+AC33+AE33</f>
        <v>8.53935</v>
      </c>
      <c r="AH33" s="114" t="s">
        <v>365</v>
      </c>
    </row>
    <row r="34" spans="1:34" ht="12.75">
      <c r="A34" s="54" t="s">
        <v>329</v>
      </c>
      <c r="B34" s="54" t="s">
        <v>330</v>
      </c>
      <c r="C34" s="54" t="s">
        <v>364</v>
      </c>
      <c r="D34" s="54" t="s">
        <v>365</v>
      </c>
      <c r="E34" s="54" t="s">
        <v>365</v>
      </c>
      <c r="F34" s="54" t="s">
        <v>365</v>
      </c>
      <c r="G34" s="54" t="s">
        <v>365</v>
      </c>
      <c r="H34" s="64">
        <v>0</v>
      </c>
      <c r="I34" s="64" t="s">
        <v>365</v>
      </c>
      <c r="J34" s="64">
        <v>0</v>
      </c>
      <c r="K34" s="64">
        <v>0</v>
      </c>
      <c r="L34" s="64">
        <v>0</v>
      </c>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64">
        <v>0</v>
      </c>
      <c r="AF34" s="64">
        <v>0</v>
      </c>
      <c r="AG34" s="64">
        <v>0</v>
      </c>
      <c r="AH34" s="64" t="s">
        <v>365</v>
      </c>
    </row>
    <row r="35" spans="1:34" ht="26.25" customHeight="1">
      <c r="A35" s="54" t="s">
        <v>331</v>
      </c>
      <c r="B35" s="54" t="s">
        <v>332</v>
      </c>
      <c r="C35" s="54" t="s">
        <v>364</v>
      </c>
      <c r="D35" s="54" t="s">
        <v>365</v>
      </c>
      <c r="E35" s="54" t="s">
        <v>365</v>
      </c>
      <c r="F35" s="54" t="s">
        <v>365</v>
      </c>
      <c r="G35" s="54" t="s">
        <v>365</v>
      </c>
      <c r="H35" s="64">
        <f>SUM(H36:H40)</f>
        <v>26.830385325598485</v>
      </c>
      <c r="I35" s="64" t="s">
        <v>365</v>
      </c>
      <c r="J35" s="64">
        <f>SUM(J36:J40)</f>
        <v>3.0408571422651525</v>
      </c>
      <c r="K35" s="64">
        <f>SUM(K36:K40)</f>
        <v>26.830385325598485</v>
      </c>
      <c r="L35" s="64">
        <f aca="true" t="shared" si="5" ref="L35:T35">SUM(L36:L42)</f>
        <v>0</v>
      </c>
      <c r="M35" s="64">
        <f t="shared" si="5"/>
        <v>0</v>
      </c>
      <c r="N35" s="64">
        <f>SUM(N36:N40)</f>
        <v>26.830385325598485</v>
      </c>
      <c r="O35" s="64">
        <f>SUM(O36:O40)</f>
        <v>0</v>
      </c>
      <c r="P35" s="64">
        <f t="shared" si="5"/>
        <v>0</v>
      </c>
      <c r="Q35" s="64">
        <f t="shared" si="5"/>
        <v>0</v>
      </c>
      <c r="R35" s="64">
        <f t="shared" si="5"/>
        <v>0</v>
      </c>
      <c r="S35" s="64">
        <f t="shared" si="5"/>
        <v>0</v>
      </c>
      <c r="T35" s="64">
        <f t="shared" si="5"/>
        <v>0</v>
      </c>
      <c r="U35" s="64">
        <f>SUM(U36:U39)</f>
        <v>0</v>
      </c>
      <c r="V35" s="64">
        <f>SUM(V36:V40)</f>
        <v>23.789528183333335</v>
      </c>
      <c r="W35" s="64">
        <f>SUM(W36:W40)</f>
        <v>0</v>
      </c>
      <c r="X35" s="64">
        <f>SUM(X36:X39)</f>
        <v>0</v>
      </c>
      <c r="Y35" s="64">
        <f aca="true" t="shared" si="6" ref="Y35:AG35">SUM(Y36:Y40)</f>
        <v>3.0408571422651525</v>
      </c>
      <c r="Z35" s="64">
        <f t="shared" si="6"/>
        <v>0</v>
      </c>
      <c r="AA35" s="64">
        <f t="shared" si="6"/>
        <v>23.789528183333335</v>
      </c>
      <c r="AB35" s="64">
        <f t="shared" si="6"/>
        <v>0</v>
      </c>
      <c r="AC35" s="64">
        <f t="shared" si="6"/>
        <v>0</v>
      </c>
      <c r="AD35" s="64">
        <f t="shared" si="6"/>
        <v>0</v>
      </c>
      <c r="AE35" s="64">
        <f t="shared" si="6"/>
        <v>0</v>
      </c>
      <c r="AF35" s="64">
        <f t="shared" si="6"/>
        <v>0</v>
      </c>
      <c r="AG35" s="64">
        <f t="shared" si="6"/>
        <v>23.789528183333335</v>
      </c>
      <c r="AH35" s="64" t="s">
        <v>365</v>
      </c>
    </row>
    <row r="36" spans="1:34" ht="12.75">
      <c r="A36" s="57"/>
      <c r="B36" s="57" t="s">
        <v>472</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row>
    <row r="37" spans="1:34" s="138" customFormat="1" ht="21">
      <c r="A37" s="113" t="s">
        <v>331</v>
      </c>
      <c r="B37" s="118" t="s">
        <v>361</v>
      </c>
      <c r="C37" s="113" t="s">
        <v>379</v>
      </c>
      <c r="D37" s="114" t="s">
        <v>366</v>
      </c>
      <c r="E37" s="114">
        <v>2017</v>
      </c>
      <c r="F37" s="114">
        <v>2020</v>
      </c>
      <c r="G37" s="113" t="s">
        <v>365</v>
      </c>
      <c r="H37" s="116">
        <f>(23.46418914)/1.2+(2.12002094237288)/1.18</f>
        <v>21.350118867265152</v>
      </c>
      <c r="I37" s="117" t="s">
        <v>365</v>
      </c>
      <c r="J37" s="116">
        <f>('ИП2020-2022'!O37)/1.18</f>
        <v>1.7966279172651527</v>
      </c>
      <c r="K37" s="116">
        <f>L37+M37+N37+O37</f>
        <v>21.350118867265152</v>
      </c>
      <c r="L37" s="116">
        <v>0</v>
      </c>
      <c r="M37" s="116">
        <v>0</v>
      </c>
      <c r="N37" s="116">
        <f>H37</f>
        <v>21.350118867265152</v>
      </c>
      <c r="O37" s="116">
        <f>'ИП2020-2022'!X37</f>
        <v>0</v>
      </c>
      <c r="P37" s="115">
        <f>Q37+R37+S37+T37</f>
        <v>0</v>
      </c>
      <c r="Q37" s="116">
        <v>0</v>
      </c>
      <c r="R37" s="116">
        <v>0</v>
      </c>
      <c r="S37" s="116">
        <v>0</v>
      </c>
      <c r="T37" s="116">
        <v>0</v>
      </c>
      <c r="U37" s="114" t="s">
        <v>365</v>
      </c>
      <c r="V37" s="115">
        <f>K37-Y37</f>
        <v>19.55349095</v>
      </c>
      <c r="W37" s="114" t="s">
        <v>365</v>
      </c>
      <c r="X37" s="114" t="s">
        <v>365</v>
      </c>
      <c r="Y37" s="115">
        <f>J37</f>
        <v>1.7966279172651527</v>
      </c>
      <c r="Z37" s="114" t="s">
        <v>365</v>
      </c>
      <c r="AA37" s="115">
        <f>('ИП2020-2022'!AD37)/1.2</f>
        <v>19.55349095</v>
      </c>
      <c r="AB37" s="114" t="s">
        <v>365</v>
      </c>
      <c r="AC37" s="117">
        <f>('ИП2020-2022'!AI37)/1.2</f>
        <v>0</v>
      </c>
      <c r="AD37" s="114" t="s">
        <v>365</v>
      </c>
      <c r="AE37" s="117">
        <f>('ИП2020-2022'!AN37)/1.2</f>
        <v>0</v>
      </c>
      <c r="AF37" s="114" t="s">
        <v>365</v>
      </c>
      <c r="AG37" s="117">
        <f>AA37+AC37+AE37</f>
        <v>19.55349095</v>
      </c>
      <c r="AH37" s="114" t="s">
        <v>365</v>
      </c>
    </row>
    <row r="38" spans="1:34" s="138" customFormat="1" ht="21">
      <c r="A38" s="113" t="s">
        <v>331</v>
      </c>
      <c r="B38" s="118" t="s">
        <v>433</v>
      </c>
      <c r="C38" s="113" t="s">
        <v>434</v>
      </c>
      <c r="D38" s="114" t="s">
        <v>366</v>
      </c>
      <c r="E38" s="114">
        <v>2019</v>
      </c>
      <c r="F38" s="114">
        <v>2020</v>
      </c>
      <c r="G38" s="113" t="s">
        <v>365</v>
      </c>
      <c r="H38" s="116">
        <f>('ИП2020-2022'!I38)/1.2</f>
        <v>4.418299491666668</v>
      </c>
      <c r="I38" s="117" t="s">
        <v>365</v>
      </c>
      <c r="J38" s="116">
        <f>('ИП2020-2022'!O38)/1.2</f>
        <v>1.244229225</v>
      </c>
      <c r="K38" s="116">
        <f>L38+M38+N38+O38</f>
        <v>4.418299491666668</v>
      </c>
      <c r="L38" s="116">
        <v>0</v>
      </c>
      <c r="M38" s="116">
        <v>0</v>
      </c>
      <c r="N38" s="116">
        <f>H38</f>
        <v>4.418299491666668</v>
      </c>
      <c r="O38" s="116">
        <f>'ИП2020-2022'!X38</f>
        <v>0</v>
      </c>
      <c r="P38" s="115">
        <f>Q38+R38+S38+T38</f>
        <v>0</v>
      </c>
      <c r="Q38" s="116">
        <v>0</v>
      </c>
      <c r="R38" s="116">
        <v>0</v>
      </c>
      <c r="S38" s="116">
        <v>0</v>
      </c>
      <c r="T38" s="116">
        <v>0</v>
      </c>
      <c r="U38" s="114" t="s">
        <v>365</v>
      </c>
      <c r="V38" s="115">
        <f>K38-Y38</f>
        <v>3.174070266666668</v>
      </c>
      <c r="W38" s="114" t="s">
        <v>365</v>
      </c>
      <c r="X38" s="114" t="s">
        <v>365</v>
      </c>
      <c r="Y38" s="115">
        <f>J38</f>
        <v>1.244229225</v>
      </c>
      <c r="Z38" s="114" t="s">
        <v>365</v>
      </c>
      <c r="AA38" s="115">
        <f>('ИП2020-2022'!AD38)/1.2</f>
        <v>3.174070266666667</v>
      </c>
      <c r="AB38" s="114" t="s">
        <v>365</v>
      </c>
      <c r="AC38" s="117">
        <f>('ИП2020-2022'!AI38)/1.2</f>
        <v>0</v>
      </c>
      <c r="AD38" s="114" t="s">
        <v>365</v>
      </c>
      <c r="AE38" s="117">
        <f>('ИП2020-2022'!AN38)/1.2</f>
        <v>0</v>
      </c>
      <c r="AF38" s="114" t="s">
        <v>365</v>
      </c>
      <c r="AG38" s="117">
        <f>AA38+AC38+AE38</f>
        <v>3.174070266666667</v>
      </c>
      <c r="AH38" s="114" t="s">
        <v>365</v>
      </c>
    </row>
    <row r="39" spans="1:34" ht="12.75">
      <c r="A39" s="105"/>
      <c r="B39" s="106" t="s">
        <v>474</v>
      </c>
      <c r="C39" s="105"/>
      <c r="D39" s="107"/>
      <c r="E39" s="107"/>
      <c r="F39" s="10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row>
    <row r="40" spans="1:34" s="138" customFormat="1" ht="42">
      <c r="A40" s="113" t="s">
        <v>331</v>
      </c>
      <c r="B40" s="113" t="s">
        <v>481</v>
      </c>
      <c r="C40" s="113" t="s">
        <v>449</v>
      </c>
      <c r="D40" s="113" t="s">
        <v>368</v>
      </c>
      <c r="E40" s="114">
        <v>2020</v>
      </c>
      <c r="F40" s="114">
        <v>2020</v>
      </c>
      <c r="G40" s="113" t="s">
        <v>365</v>
      </c>
      <c r="H40" s="116">
        <f>('ИП2020-2022'!I40)/1.2</f>
        <v>1.0619669666666667</v>
      </c>
      <c r="I40" s="117" t="s">
        <v>365</v>
      </c>
      <c r="J40" s="116">
        <f>('ИП2020-2022'!O40)/1.2</f>
        <v>0</v>
      </c>
      <c r="K40" s="116">
        <f>L40+M40+N40+O40</f>
        <v>1.0619669666666667</v>
      </c>
      <c r="L40" s="116">
        <v>0</v>
      </c>
      <c r="M40" s="116">
        <v>0</v>
      </c>
      <c r="N40" s="116">
        <f>H40</f>
        <v>1.0619669666666667</v>
      </c>
      <c r="O40" s="116">
        <f>'ИП2020-2022'!X40</f>
        <v>0</v>
      </c>
      <c r="P40" s="115">
        <f>Q40+R40+S40+T40</f>
        <v>0</v>
      </c>
      <c r="Q40" s="116">
        <v>0</v>
      </c>
      <c r="R40" s="116">
        <v>0</v>
      </c>
      <c r="S40" s="116">
        <v>0</v>
      </c>
      <c r="T40" s="116">
        <v>0</v>
      </c>
      <c r="U40" s="114" t="s">
        <v>365</v>
      </c>
      <c r="V40" s="115">
        <f>K40-Y40</f>
        <v>1.0619669666666667</v>
      </c>
      <c r="W40" s="114" t="s">
        <v>365</v>
      </c>
      <c r="X40" s="114" t="s">
        <v>365</v>
      </c>
      <c r="Y40" s="115">
        <f>J40</f>
        <v>0</v>
      </c>
      <c r="Z40" s="114" t="s">
        <v>365</v>
      </c>
      <c r="AA40" s="115">
        <f>('ИП2020-2022'!AD40)/1.2</f>
        <v>1.0619669666666667</v>
      </c>
      <c r="AB40" s="114" t="s">
        <v>365</v>
      </c>
      <c r="AC40" s="117">
        <f>('ИП2020-2022'!AI40)/1.2</f>
        <v>0</v>
      </c>
      <c r="AD40" s="114" t="s">
        <v>365</v>
      </c>
      <c r="AE40" s="117">
        <f>('ИП2020-2022'!AN40)/1.2</f>
        <v>0</v>
      </c>
      <c r="AF40" s="114" t="s">
        <v>365</v>
      </c>
      <c r="AG40" s="117">
        <f>AA40+AC40+AE40</f>
        <v>1.0619669666666667</v>
      </c>
      <c r="AH40" s="114" t="s">
        <v>365</v>
      </c>
    </row>
    <row r="41" spans="1:34" ht="21">
      <c r="A41" s="87" t="s">
        <v>333</v>
      </c>
      <c r="B41" s="87" t="s">
        <v>334</v>
      </c>
      <c r="C41" s="87" t="s">
        <v>364</v>
      </c>
      <c r="D41" s="87" t="s">
        <v>365</v>
      </c>
      <c r="E41" s="87" t="s">
        <v>365</v>
      </c>
      <c r="F41" s="87" t="s">
        <v>365</v>
      </c>
      <c r="G41" s="87" t="s">
        <v>365</v>
      </c>
      <c r="H41" s="88">
        <f>H42+H68+H71+H73</f>
        <v>288.399683248945</v>
      </c>
      <c r="I41" s="87" t="s">
        <v>365</v>
      </c>
      <c r="J41" s="88">
        <f>J42+J68+J71+J73</f>
        <v>7.509453146892655</v>
      </c>
      <c r="K41" s="88">
        <f>K42+K68+K71+K73</f>
        <v>288.399683248945</v>
      </c>
      <c r="L41" s="87" t="s">
        <v>365</v>
      </c>
      <c r="M41" s="87" t="s">
        <v>365</v>
      </c>
      <c r="N41" s="88">
        <f>N42+N68+N71+N73</f>
        <v>288.399683248945</v>
      </c>
      <c r="O41" s="88">
        <f>O42+O68+O71+O73</f>
        <v>0</v>
      </c>
      <c r="P41" s="87" t="s">
        <v>365</v>
      </c>
      <c r="Q41" s="87" t="s">
        <v>365</v>
      </c>
      <c r="R41" s="87" t="s">
        <v>365</v>
      </c>
      <c r="S41" s="87" t="s">
        <v>365</v>
      </c>
      <c r="T41" s="87" t="s">
        <v>365</v>
      </c>
      <c r="U41" s="87" t="s">
        <v>365</v>
      </c>
      <c r="V41" s="88">
        <f>V42+V68+V71+V73</f>
        <v>280.8902301020524</v>
      </c>
      <c r="W41" s="87" t="s">
        <v>365</v>
      </c>
      <c r="X41" s="87" t="s">
        <v>365</v>
      </c>
      <c r="Y41" s="88">
        <f>Y42+Y68+Y71+Y73</f>
        <v>7.509453146892655</v>
      </c>
      <c r="Z41" s="87" t="s">
        <v>365</v>
      </c>
      <c r="AA41" s="88">
        <f>AA42+AA68+AA71+AA73</f>
        <v>280.8902301020524</v>
      </c>
      <c r="AB41" s="87" t="s">
        <v>365</v>
      </c>
      <c r="AC41" s="88">
        <f>AC42+AC68+AC71+AC73</f>
        <v>0</v>
      </c>
      <c r="AD41" s="87" t="s">
        <v>365</v>
      </c>
      <c r="AE41" s="87" t="s">
        <v>365</v>
      </c>
      <c r="AF41" s="87" t="s">
        <v>365</v>
      </c>
      <c r="AG41" s="88">
        <f>AG42+AG68+AG71+AG73</f>
        <v>280.8902301020524</v>
      </c>
      <c r="AH41" s="87" t="s">
        <v>365</v>
      </c>
    </row>
    <row r="42" spans="1:34" ht="21">
      <c r="A42" s="87" t="s">
        <v>335</v>
      </c>
      <c r="B42" s="87" t="s">
        <v>336</v>
      </c>
      <c r="C42" s="87" t="s">
        <v>364</v>
      </c>
      <c r="D42" s="87" t="s">
        <v>365</v>
      </c>
      <c r="E42" s="87" t="s">
        <v>365</v>
      </c>
      <c r="F42" s="87" t="s">
        <v>365</v>
      </c>
      <c r="G42" s="87" t="s">
        <v>365</v>
      </c>
      <c r="H42" s="88">
        <f>SUM(H44:H67)</f>
        <v>228.79281491561167</v>
      </c>
      <c r="I42" s="87" t="s">
        <v>365</v>
      </c>
      <c r="J42" s="88">
        <f>SUM(J44:J67)</f>
        <v>7.509453146892655</v>
      </c>
      <c r="K42" s="88">
        <f>SUM(K44:K67)</f>
        <v>228.79281491561167</v>
      </c>
      <c r="L42" s="87" t="s">
        <v>365</v>
      </c>
      <c r="M42" s="87" t="s">
        <v>365</v>
      </c>
      <c r="N42" s="88">
        <f>SUM(N44:N67)</f>
        <v>228.79281491561167</v>
      </c>
      <c r="O42" s="88">
        <f>SUM(O44:O67)</f>
        <v>0</v>
      </c>
      <c r="P42" s="87" t="s">
        <v>365</v>
      </c>
      <c r="Q42" s="87" t="s">
        <v>365</v>
      </c>
      <c r="R42" s="87" t="s">
        <v>365</v>
      </c>
      <c r="S42" s="87" t="s">
        <v>365</v>
      </c>
      <c r="T42" s="87" t="s">
        <v>365</v>
      </c>
      <c r="U42" s="87" t="s">
        <v>365</v>
      </c>
      <c r="V42" s="88">
        <f>SUM(V44:V67)</f>
        <v>221.28336176871903</v>
      </c>
      <c r="W42" s="87" t="s">
        <v>365</v>
      </c>
      <c r="X42" s="87" t="s">
        <v>365</v>
      </c>
      <c r="Y42" s="88">
        <f>SUM(Y44:Y67)</f>
        <v>7.509453146892655</v>
      </c>
      <c r="Z42" s="87" t="s">
        <v>365</v>
      </c>
      <c r="AA42" s="88">
        <f>SUM(AA44:AA67)</f>
        <v>221.28336176871903</v>
      </c>
      <c r="AB42" s="87" t="s">
        <v>365</v>
      </c>
      <c r="AC42" s="88">
        <f>SUM(AC44:AC67)</f>
        <v>0</v>
      </c>
      <c r="AD42" s="87" t="s">
        <v>365</v>
      </c>
      <c r="AE42" s="87" t="s">
        <v>365</v>
      </c>
      <c r="AF42" s="87" t="s">
        <v>365</v>
      </c>
      <c r="AG42" s="88">
        <f>SUM(AG44:AG67)</f>
        <v>221.28336176871903</v>
      </c>
      <c r="AH42" s="87" t="s">
        <v>365</v>
      </c>
    </row>
    <row r="43" spans="1:34" ht="12.75">
      <c r="A43" s="105"/>
      <c r="B43" s="105" t="s">
        <v>472</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row>
    <row r="44" spans="1:34" s="138" customFormat="1" ht="42">
      <c r="A44" s="113" t="s">
        <v>335</v>
      </c>
      <c r="B44" s="118" t="s">
        <v>372</v>
      </c>
      <c r="C44" s="113" t="s">
        <v>436</v>
      </c>
      <c r="D44" s="114" t="s">
        <v>366</v>
      </c>
      <c r="E44" s="114">
        <v>2020</v>
      </c>
      <c r="F44" s="114">
        <v>2020</v>
      </c>
      <c r="G44" s="113" t="s">
        <v>365</v>
      </c>
      <c r="H44" s="116">
        <f>('ИП2020-2022'!I44)/1.2</f>
        <v>3.5120379666666666</v>
      </c>
      <c r="I44" s="117" t="s">
        <v>365</v>
      </c>
      <c r="J44" s="116">
        <f>('ИП2020-2022'!O44)/1.2</f>
        <v>0</v>
      </c>
      <c r="K44" s="116">
        <f aca="true" t="shared" si="7" ref="K44:K49">L44+M44+N44+O44</f>
        <v>3.5120379666666666</v>
      </c>
      <c r="L44" s="116">
        <v>0</v>
      </c>
      <c r="M44" s="116">
        <v>0</v>
      </c>
      <c r="N44" s="116">
        <f aca="true" t="shared" si="8" ref="N44:N49">H44</f>
        <v>3.5120379666666666</v>
      </c>
      <c r="O44" s="116">
        <f>'ИП2020-2022'!X44</f>
        <v>0</v>
      </c>
      <c r="P44" s="117">
        <f>SUM(P45:P74)</f>
        <v>0</v>
      </c>
      <c r="Q44" s="116">
        <v>0</v>
      </c>
      <c r="R44" s="116">
        <v>0</v>
      </c>
      <c r="S44" s="116">
        <v>0</v>
      </c>
      <c r="T44" s="116">
        <v>0</v>
      </c>
      <c r="U44" s="114" t="s">
        <v>365</v>
      </c>
      <c r="V44" s="115">
        <f aca="true" t="shared" si="9" ref="V44:V49">K44-Y44</f>
        <v>3.5120379666666666</v>
      </c>
      <c r="W44" s="117">
        <f>SUM(W45:W74)</f>
        <v>0</v>
      </c>
      <c r="X44" s="114" t="s">
        <v>365</v>
      </c>
      <c r="Y44" s="115">
        <f aca="true" t="shared" si="10" ref="Y44:Y49">J44</f>
        <v>0</v>
      </c>
      <c r="Z44" s="117">
        <f>SUM(Z45:Z74)</f>
        <v>0</v>
      </c>
      <c r="AA44" s="115">
        <f>('ИП2020-2022'!AD44)/1.2</f>
        <v>3.5120379666666666</v>
      </c>
      <c r="AB44" s="114" t="s">
        <v>365</v>
      </c>
      <c r="AC44" s="117">
        <f>('ИП2020-2022'!AI44)/1.2</f>
        <v>0</v>
      </c>
      <c r="AD44" s="117">
        <f>SUM(AD45:AD74)</f>
        <v>0</v>
      </c>
      <c r="AE44" s="117">
        <f>('ИП2020-2022'!AN44)/1.2</f>
        <v>0</v>
      </c>
      <c r="AF44" s="117">
        <f>SUM(AF45:AF74)</f>
        <v>0</v>
      </c>
      <c r="AG44" s="117">
        <f aca="true" t="shared" si="11" ref="AG44:AG49">AA44+AC44+AE44</f>
        <v>3.5120379666666666</v>
      </c>
      <c r="AH44" s="117">
        <f>SUM(AH45:AH74)</f>
        <v>0</v>
      </c>
    </row>
    <row r="45" spans="1:34" s="138" customFormat="1" ht="42">
      <c r="A45" s="113" t="s">
        <v>335</v>
      </c>
      <c r="B45" s="118" t="s">
        <v>492</v>
      </c>
      <c r="C45" s="113" t="s">
        <v>437</v>
      </c>
      <c r="D45" s="114" t="s">
        <v>366</v>
      </c>
      <c r="E45" s="114">
        <v>2020</v>
      </c>
      <c r="F45" s="114">
        <v>2020</v>
      </c>
      <c r="G45" s="113" t="s">
        <v>365</v>
      </c>
      <c r="H45" s="116">
        <f>('ИП2020-2022'!I45)/1.2</f>
        <v>2.531808766666667</v>
      </c>
      <c r="I45" s="117" t="s">
        <v>365</v>
      </c>
      <c r="J45" s="116">
        <f>('ИП2020-2022'!O45)/1.2</f>
        <v>0</v>
      </c>
      <c r="K45" s="116">
        <f t="shared" si="7"/>
        <v>2.531808766666667</v>
      </c>
      <c r="L45" s="116">
        <v>0</v>
      </c>
      <c r="M45" s="116">
        <v>0</v>
      </c>
      <c r="N45" s="116">
        <f t="shared" si="8"/>
        <v>2.531808766666667</v>
      </c>
      <c r="O45" s="116">
        <f>'ИП2020-2022'!X45</f>
        <v>0</v>
      </c>
      <c r="P45" s="115">
        <f>Q45+R45+S45+T45</f>
        <v>0</v>
      </c>
      <c r="Q45" s="116">
        <v>0</v>
      </c>
      <c r="R45" s="116">
        <v>0</v>
      </c>
      <c r="S45" s="116">
        <v>0</v>
      </c>
      <c r="T45" s="116">
        <v>0</v>
      </c>
      <c r="U45" s="114" t="s">
        <v>365</v>
      </c>
      <c r="V45" s="115">
        <f t="shared" si="9"/>
        <v>2.531808766666667</v>
      </c>
      <c r="W45" s="114" t="s">
        <v>365</v>
      </c>
      <c r="X45" s="114" t="s">
        <v>365</v>
      </c>
      <c r="Y45" s="115">
        <f t="shared" si="10"/>
        <v>0</v>
      </c>
      <c r="Z45" s="114" t="s">
        <v>365</v>
      </c>
      <c r="AA45" s="115">
        <f>('ИП2020-2022'!AD45)/1.2</f>
        <v>2.531808766666667</v>
      </c>
      <c r="AB45" s="114" t="s">
        <v>365</v>
      </c>
      <c r="AC45" s="117">
        <f>('ИП2020-2022'!AI45)/1.2</f>
        <v>0</v>
      </c>
      <c r="AD45" s="114" t="s">
        <v>365</v>
      </c>
      <c r="AE45" s="117">
        <f>('ИП2020-2022'!AN45)/1.2</f>
        <v>0</v>
      </c>
      <c r="AF45" s="114" t="s">
        <v>365</v>
      </c>
      <c r="AG45" s="117">
        <f t="shared" si="11"/>
        <v>2.531808766666667</v>
      </c>
      <c r="AH45" s="114" t="s">
        <v>365</v>
      </c>
    </row>
    <row r="46" spans="1:34" s="138" customFormat="1" ht="84">
      <c r="A46" s="113" t="s">
        <v>335</v>
      </c>
      <c r="B46" s="118" t="s">
        <v>439</v>
      </c>
      <c r="C46" s="113" t="s">
        <v>438</v>
      </c>
      <c r="D46" s="114" t="s">
        <v>367</v>
      </c>
      <c r="E46" s="114">
        <v>2020</v>
      </c>
      <c r="F46" s="114">
        <v>2020</v>
      </c>
      <c r="G46" s="113" t="s">
        <v>365</v>
      </c>
      <c r="H46" s="116">
        <f>('ИП2020-2022'!I46)/1.2</f>
        <v>0.9094187998980001</v>
      </c>
      <c r="I46" s="117" t="s">
        <v>365</v>
      </c>
      <c r="J46" s="116">
        <f>('ИП2020-2022'!O46)/1.2</f>
        <v>0</v>
      </c>
      <c r="K46" s="116">
        <f t="shared" si="7"/>
        <v>0.9094187998980001</v>
      </c>
      <c r="L46" s="116">
        <v>0</v>
      </c>
      <c r="M46" s="116">
        <v>0</v>
      </c>
      <c r="N46" s="116">
        <f t="shared" si="8"/>
        <v>0.9094187998980001</v>
      </c>
      <c r="O46" s="116">
        <f>'ИП2020-2022'!X46</f>
        <v>0</v>
      </c>
      <c r="P46" s="115">
        <f>Q46+R46+S46+T46</f>
        <v>0</v>
      </c>
      <c r="Q46" s="116">
        <v>0</v>
      </c>
      <c r="R46" s="116">
        <v>0</v>
      </c>
      <c r="S46" s="116">
        <v>0</v>
      </c>
      <c r="T46" s="116">
        <v>0</v>
      </c>
      <c r="U46" s="114" t="s">
        <v>365</v>
      </c>
      <c r="V46" s="115">
        <f t="shared" si="9"/>
        <v>0.9094187998980001</v>
      </c>
      <c r="W46" s="114" t="s">
        <v>365</v>
      </c>
      <c r="X46" s="114" t="s">
        <v>365</v>
      </c>
      <c r="Y46" s="115">
        <f t="shared" si="10"/>
        <v>0</v>
      </c>
      <c r="Z46" s="114" t="s">
        <v>365</v>
      </c>
      <c r="AA46" s="115">
        <f>('ИП2020-2022'!AD46)/1.2</f>
        <v>0.9094187998980001</v>
      </c>
      <c r="AB46" s="114" t="s">
        <v>365</v>
      </c>
      <c r="AC46" s="117">
        <f>('ИП2020-2022'!AI46)/1.2</f>
        <v>0</v>
      </c>
      <c r="AD46" s="114" t="s">
        <v>365</v>
      </c>
      <c r="AE46" s="117">
        <f>('ИП2020-2022'!AN46)/1.2</f>
        <v>0</v>
      </c>
      <c r="AF46" s="114" t="s">
        <v>365</v>
      </c>
      <c r="AG46" s="117">
        <f t="shared" si="11"/>
        <v>0.9094187998980001</v>
      </c>
      <c r="AH46" s="114" t="s">
        <v>365</v>
      </c>
    </row>
    <row r="47" spans="1:34" s="138" customFormat="1" ht="27.75" customHeight="1">
      <c r="A47" s="113" t="s">
        <v>335</v>
      </c>
      <c r="B47" s="118" t="s">
        <v>374</v>
      </c>
      <c r="C47" s="113" t="s">
        <v>384</v>
      </c>
      <c r="D47" s="114" t="s">
        <v>366</v>
      </c>
      <c r="E47" s="114">
        <v>2017</v>
      </c>
      <c r="F47" s="114">
        <v>2020</v>
      </c>
      <c r="G47" s="113" t="s">
        <v>365</v>
      </c>
      <c r="H47" s="116">
        <f>(34.31569542)/1.2+(2.07870553)/1.18</f>
        <v>30.358027705932205</v>
      </c>
      <c r="I47" s="117" t="s">
        <v>365</v>
      </c>
      <c r="J47" s="116">
        <f>('ИП2020-2022'!O47)/1.18</f>
        <v>1.7616148559322036</v>
      </c>
      <c r="K47" s="116">
        <f t="shared" si="7"/>
        <v>30.358027705932205</v>
      </c>
      <c r="L47" s="116">
        <v>0</v>
      </c>
      <c r="M47" s="116">
        <v>0</v>
      </c>
      <c r="N47" s="116">
        <f t="shared" si="8"/>
        <v>30.358027705932205</v>
      </c>
      <c r="O47" s="116">
        <f>'ИП2020-2022'!X47</f>
        <v>0</v>
      </c>
      <c r="P47" s="115">
        <f aca="true" t="shared" si="12" ref="P47:P66">Q47+R47+S47+T47</f>
        <v>0</v>
      </c>
      <c r="Q47" s="116">
        <v>0</v>
      </c>
      <c r="R47" s="116">
        <v>0</v>
      </c>
      <c r="S47" s="116">
        <v>0</v>
      </c>
      <c r="T47" s="116">
        <v>0</v>
      </c>
      <c r="U47" s="114" t="s">
        <v>365</v>
      </c>
      <c r="V47" s="115">
        <f t="shared" si="9"/>
        <v>28.59641285</v>
      </c>
      <c r="W47" s="114" t="s">
        <v>365</v>
      </c>
      <c r="X47" s="114" t="s">
        <v>365</v>
      </c>
      <c r="Y47" s="115">
        <f t="shared" si="10"/>
        <v>1.7616148559322036</v>
      </c>
      <c r="Z47" s="114" t="s">
        <v>365</v>
      </c>
      <c r="AA47" s="115">
        <f>('ИП2020-2022'!AD47)/1.2</f>
        <v>28.59641285</v>
      </c>
      <c r="AB47" s="114" t="s">
        <v>365</v>
      </c>
      <c r="AC47" s="117">
        <f>('ИП2020-2022'!AI47)/1.2</f>
        <v>0</v>
      </c>
      <c r="AD47" s="114" t="s">
        <v>365</v>
      </c>
      <c r="AE47" s="117">
        <f>('ИП2020-2022'!AN47)/1.2</f>
        <v>0</v>
      </c>
      <c r="AF47" s="114" t="s">
        <v>365</v>
      </c>
      <c r="AG47" s="117">
        <f t="shared" si="11"/>
        <v>28.59641285</v>
      </c>
      <c r="AH47" s="114" t="s">
        <v>365</v>
      </c>
    </row>
    <row r="48" spans="1:34" s="138" customFormat="1" ht="31.5">
      <c r="A48" s="113" t="s">
        <v>335</v>
      </c>
      <c r="B48" s="118" t="s">
        <v>360</v>
      </c>
      <c r="C48" s="113" t="s">
        <v>381</v>
      </c>
      <c r="D48" s="114" t="s">
        <v>366</v>
      </c>
      <c r="E48" s="114">
        <v>2017</v>
      </c>
      <c r="F48" s="114">
        <v>2020</v>
      </c>
      <c r="G48" s="113" t="s">
        <v>365</v>
      </c>
      <c r="H48" s="116">
        <f>(2.51770936)/1.18+(51.21753516)/1.2</f>
        <v>44.8149313</v>
      </c>
      <c r="I48" s="117" t="s">
        <v>365</v>
      </c>
      <c r="J48" s="116">
        <f>('ИП2020-2022'!O48)/1.18</f>
        <v>2.133652</v>
      </c>
      <c r="K48" s="116">
        <f t="shared" si="7"/>
        <v>44.8149313</v>
      </c>
      <c r="L48" s="116">
        <v>0</v>
      </c>
      <c r="M48" s="116">
        <v>0</v>
      </c>
      <c r="N48" s="116">
        <f t="shared" si="8"/>
        <v>44.8149313</v>
      </c>
      <c r="O48" s="116">
        <f>'ИП2020-2022'!X48</f>
        <v>0</v>
      </c>
      <c r="P48" s="115">
        <f t="shared" si="12"/>
        <v>0</v>
      </c>
      <c r="Q48" s="116">
        <v>0</v>
      </c>
      <c r="R48" s="116">
        <v>0</v>
      </c>
      <c r="S48" s="116">
        <v>0</v>
      </c>
      <c r="T48" s="116">
        <v>0</v>
      </c>
      <c r="U48" s="114" t="s">
        <v>365</v>
      </c>
      <c r="V48" s="115">
        <f t="shared" si="9"/>
        <v>42.6812793</v>
      </c>
      <c r="W48" s="114" t="s">
        <v>365</v>
      </c>
      <c r="X48" s="114" t="s">
        <v>365</v>
      </c>
      <c r="Y48" s="115">
        <f t="shared" si="10"/>
        <v>2.133652</v>
      </c>
      <c r="Z48" s="114" t="s">
        <v>365</v>
      </c>
      <c r="AA48" s="115">
        <f>('ИП2020-2022'!AD48)/1.2</f>
        <v>42.6812793</v>
      </c>
      <c r="AB48" s="114" t="s">
        <v>365</v>
      </c>
      <c r="AC48" s="117">
        <f>('ИП2020-2022'!AI48)/1.2</f>
        <v>0</v>
      </c>
      <c r="AD48" s="114" t="s">
        <v>365</v>
      </c>
      <c r="AE48" s="117">
        <f>('ИП2020-2022'!AN48)/1.2</f>
        <v>0</v>
      </c>
      <c r="AF48" s="114" t="s">
        <v>365</v>
      </c>
      <c r="AG48" s="117">
        <f t="shared" si="11"/>
        <v>42.6812793</v>
      </c>
      <c r="AH48" s="114" t="s">
        <v>365</v>
      </c>
    </row>
    <row r="49" spans="1:34" s="138" customFormat="1" ht="42">
      <c r="A49" s="113" t="s">
        <v>335</v>
      </c>
      <c r="B49" s="118" t="s">
        <v>493</v>
      </c>
      <c r="C49" s="113" t="s">
        <v>681</v>
      </c>
      <c r="D49" s="114" t="s">
        <v>367</v>
      </c>
      <c r="E49" s="114">
        <v>2019</v>
      </c>
      <c r="F49" s="114">
        <v>2020</v>
      </c>
      <c r="G49" s="113" t="s">
        <v>365</v>
      </c>
      <c r="H49" s="116">
        <f>('ИП2020-2022'!I49)/1.2</f>
        <v>17.888215555555586</v>
      </c>
      <c r="I49" s="117" t="s">
        <v>365</v>
      </c>
      <c r="J49" s="116">
        <f>('ИП2020-2022'!O49)/1.2</f>
        <v>0.08333333333333334</v>
      </c>
      <c r="K49" s="116">
        <f t="shared" si="7"/>
        <v>17.888215555555586</v>
      </c>
      <c r="L49" s="116">
        <v>0</v>
      </c>
      <c r="M49" s="116">
        <v>0</v>
      </c>
      <c r="N49" s="116">
        <f t="shared" si="8"/>
        <v>17.888215555555586</v>
      </c>
      <c r="O49" s="116">
        <f>'ИП2020-2022'!X49</f>
        <v>0</v>
      </c>
      <c r="P49" s="115">
        <f t="shared" si="12"/>
        <v>0</v>
      </c>
      <c r="Q49" s="116">
        <v>0</v>
      </c>
      <c r="R49" s="116">
        <v>0</v>
      </c>
      <c r="S49" s="116">
        <v>0</v>
      </c>
      <c r="T49" s="116">
        <v>0</v>
      </c>
      <c r="U49" s="114" t="s">
        <v>365</v>
      </c>
      <c r="V49" s="115">
        <f t="shared" si="9"/>
        <v>17.804882222222254</v>
      </c>
      <c r="W49" s="114" t="s">
        <v>365</v>
      </c>
      <c r="X49" s="114" t="s">
        <v>365</v>
      </c>
      <c r="Y49" s="115">
        <f t="shared" si="10"/>
        <v>0.08333333333333334</v>
      </c>
      <c r="Z49" s="114" t="s">
        <v>365</v>
      </c>
      <c r="AA49" s="115">
        <f>('ИП2020-2022'!AD49)/1.2</f>
        <v>17.80488222222225</v>
      </c>
      <c r="AB49" s="114" t="s">
        <v>365</v>
      </c>
      <c r="AC49" s="117">
        <f>('ИП2020-2022'!AI49)/1.2</f>
        <v>0</v>
      </c>
      <c r="AD49" s="114" t="s">
        <v>365</v>
      </c>
      <c r="AE49" s="117">
        <f>('ИП2020-2022'!AN49)/1.2</f>
        <v>0</v>
      </c>
      <c r="AF49" s="114" t="s">
        <v>365</v>
      </c>
      <c r="AG49" s="117">
        <f t="shared" si="11"/>
        <v>17.80488222222225</v>
      </c>
      <c r="AH49" s="114" t="s">
        <v>365</v>
      </c>
    </row>
    <row r="50" spans="1:34" ht="12.75">
      <c r="A50" s="105"/>
      <c r="B50" s="106" t="s">
        <v>473</v>
      </c>
      <c r="C50" s="105"/>
      <c r="D50" s="107"/>
      <c r="E50" s="107"/>
      <c r="F50" s="10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row>
    <row r="51" spans="1:34" s="138" customFormat="1" ht="21">
      <c r="A51" s="113" t="s">
        <v>335</v>
      </c>
      <c r="B51" s="118" t="s">
        <v>401</v>
      </c>
      <c r="C51" s="113" t="s">
        <v>382</v>
      </c>
      <c r="D51" s="114" t="s">
        <v>366</v>
      </c>
      <c r="E51" s="114">
        <v>2018</v>
      </c>
      <c r="F51" s="114">
        <v>2020</v>
      </c>
      <c r="G51" s="113" t="s">
        <v>365</v>
      </c>
      <c r="H51" s="115">
        <f>(0.54278164)/1.18+(5.20021056)/1.2</f>
        <v>4.793493240677966</v>
      </c>
      <c r="I51" s="117" t="s">
        <v>365</v>
      </c>
      <c r="J51" s="116">
        <f>('ИП2020-2022'!O51)/1.18</f>
        <v>0.45998444067796607</v>
      </c>
      <c r="K51" s="116">
        <f>L51+M51+N51+O51</f>
        <v>4.793493240677966</v>
      </c>
      <c r="L51" s="116">
        <v>0</v>
      </c>
      <c r="M51" s="116">
        <v>0</v>
      </c>
      <c r="N51" s="116">
        <f aca="true" t="shared" si="13" ref="N51:N57">H51</f>
        <v>4.793493240677966</v>
      </c>
      <c r="O51" s="116">
        <f>'ИП2020-2022'!X51</f>
        <v>0</v>
      </c>
      <c r="P51" s="115">
        <f t="shared" si="12"/>
        <v>0</v>
      </c>
      <c r="Q51" s="116">
        <v>0</v>
      </c>
      <c r="R51" s="116">
        <v>0</v>
      </c>
      <c r="S51" s="116">
        <v>0</v>
      </c>
      <c r="T51" s="116">
        <v>0</v>
      </c>
      <c r="U51" s="114" t="s">
        <v>365</v>
      </c>
      <c r="V51" s="115">
        <f aca="true" t="shared" si="14" ref="V51:V57">K51-Y51</f>
        <v>4.333508800000001</v>
      </c>
      <c r="W51" s="114" t="s">
        <v>365</v>
      </c>
      <c r="X51" s="114" t="s">
        <v>365</v>
      </c>
      <c r="Y51" s="115">
        <f aca="true" t="shared" si="15" ref="Y51:Y57">J51</f>
        <v>0.45998444067796607</v>
      </c>
      <c r="Z51" s="114" t="s">
        <v>365</v>
      </c>
      <c r="AA51" s="115">
        <f>('ИП2020-2022'!AD51)/1.2</f>
        <v>4.333508800000001</v>
      </c>
      <c r="AB51" s="114" t="s">
        <v>365</v>
      </c>
      <c r="AC51" s="117">
        <f>('ИП2020-2022'!AI51)/1.2</f>
        <v>0</v>
      </c>
      <c r="AD51" s="114" t="s">
        <v>365</v>
      </c>
      <c r="AE51" s="117">
        <f>('ИП2020-2022'!AN51)/1.2</f>
        <v>0</v>
      </c>
      <c r="AF51" s="114" t="s">
        <v>365</v>
      </c>
      <c r="AG51" s="117">
        <f aca="true" t="shared" si="16" ref="AG51:AG57">AA51+AC51+AE51</f>
        <v>4.333508800000001</v>
      </c>
      <c r="AH51" s="114" t="s">
        <v>365</v>
      </c>
    </row>
    <row r="52" spans="1:34" s="138" customFormat="1" ht="21">
      <c r="A52" s="113" t="s">
        <v>335</v>
      </c>
      <c r="B52" s="118" t="s">
        <v>373</v>
      </c>
      <c r="C52" s="113" t="s">
        <v>400</v>
      </c>
      <c r="D52" s="114" t="s">
        <v>366</v>
      </c>
      <c r="E52" s="114">
        <v>2018</v>
      </c>
      <c r="F52" s="114">
        <v>2020</v>
      </c>
      <c r="G52" s="113" t="s">
        <v>365</v>
      </c>
      <c r="H52" s="115">
        <f>(3.09330912)/1.18+(43.02819671)/1.2</f>
        <v>38.478278998446335</v>
      </c>
      <c r="I52" s="117" t="s">
        <v>365</v>
      </c>
      <c r="J52" s="116">
        <f>('ИП2020-2022'!O52)/1.18</f>
        <v>2.621448406779661</v>
      </c>
      <c r="K52" s="116">
        <f aca="true" t="shared" si="17" ref="K52:K57">L52+M52+N52+O52</f>
        <v>38.478278998446335</v>
      </c>
      <c r="L52" s="116">
        <v>0</v>
      </c>
      <c r="M52" s="116">
        <v>0</v>
      </c>
      <c r="N52" s="116">
        <f t="shared" si="13"/>
        <v>38.478278998446335</v>
      </c>
      <c r="O52" s="116">
        <f>'ИП2020-2022'!X52</f>
        <v>0</v>
      </c>
      <c r="P52" s="115">
        <f t="shared" si="12"/>
        <v>0</v>
      </c>
      <c r="Q52" s="116">
        <v>0</v>
      </c>
      <c r="R52" s="116">
        <v>0</v>
      </c>
      <c r="S52" s="116">
        <v>0</v>
      </c>
      <c r="T52" s="116">
        <v>0</v>
      </c>
      <c r="U52" s="114" t="s">
        <v>365</v>
      </c>
      <c r="V52" s="115">
        <f t="shared" si="14"/>
        <v>35.85683059166667</v>
      </c>
      <c r="W52" s="114" t="s">
        <v>365</v>
      </c>
      <c r="X52" s="114" t="s">
        <v>365</v>
      </c>
      <c r="Y52" s="115">
        <f>J52</f>
        <v>2.621448406779661</v>
      </c>
      <c r="Z52" s="114" t="s">
        <v>365</v>
      </c>
      <c r="AA52" s="115">
        <f>('ИП2020-2022'!AD52)/1.2</f>
        <v>35.85683059166667</v>
      </c>
      <c r="AB52" s="114" t="s">
        <v>365</v>
      </c>
      <c r="AC52" s="117">
        <f>('ИП2020-2022'!AI52)/1.2</f>
        <v>0</v>
      </c>
      <c r="AD52" s="114" t="s">
        <v>365</v>
      </c>
      <c r="AE52" s="117">
        <f>('ИП2020-2022'!AN52)/1.2</f>
        <v>0</v>
      </c>
      <c r="AF52" s="114" t="s">
        <v>365</v>
      </c>
      <c r="AG52" s="117">
        <f t="shared" si="16"/>
        <v>35.85683059166667</v>
      </c>
      <c r="AH52" s="114" t="s">
        <v>365</v>
      </c>
    </row>
    <row r="53" spans="1:34" s="138" customFormat="1" ht="22.5" customHeight="1">
      <c r="A53" s="113" t="s">
        <v>335</v>
      </c>
      <c r="B53" s="118" t="s">
        <v>477</v>
      </c>
      <c r="C53" s="113" t="s">
        <v>403</v>
      </c>
      <c r="D53" s="114" t="s">
        <v>366</v>
      </c>
      <c r="E53" s="114">
        <v>2020</v>
      </c>
      <c r="F53" s="114">
        <v>2020</v>
      </c>
      <c r="G53" s="113" t="s">
        <v>365</v>
      </c>
      <c r="H53" s="116">
        <f>('ИП2020-2022'!I53)/1.2</f>
        <v>2.232950416666667</v>
      </c>
      <c r="I53" s="117" t="s">
        <v>365</v>
      </c>
      <c r="J53" s="116">
        <f>('ИП2020-2022'!O53)/1.2</f>
        <v>0</v>
      </c>
      <c r="K53" s="116">
        <f t="shared" si="17"/>
        <v>2.232950416666667</v>
      </c>
      <c r="L53" s="116">
        <v>0</v>
      </c>
      <c r="M53" s="116">
        <v>0</v>
      </c>
      <c r="N53" s="116">
        <f t="shared" si="13"/>
        <v>2.232950416666667</v>
      </c>
      <c r="O53" s="116">
        <f>'ИП2020-2022'!X53</f>
        <v>0</v>
      </c>
      <c r="P53" s="115">
        <f t="shared" si="12"/>
        <v>0</v>
      </c>
      <c r="Q53" s="116">
        <v>0</v>
      </c>
      <c r="R53" s="116">
        <v>0</v>
      </c>
      <c r="S53" s="116">
        <v>0</v>
      </c>
      <c r="T53" s="116">
        <v>0</v>
      </c>
      <c r="U53" s="114" t="s">
        <v>365</v>
      </c>
      <c r="V53" s="115">
        <f t="shared" si="14"/>
        <v>2.232950416666667</v>
      </c>
      <c r="W53" s="114" t="s">
        <v>365</v>
      </c>
      <c r="X53" s="114" t="s">
        <v>365</v>
      </c>
      <c r="Y53" s="115">
        <f t="shared" si="15"/>
        <v>0</v>
      </c>
      <c r="Z53" s="114" t="s">
        <v>365</v>
      </c>
      <c r="AA53" s="115">
        <f>('ИП2020-2022'!AD53)/1.2</f>
        <v>2.232950416666667</v>
      </c>
      <c r="AB53" s="114" t="s">
        <v>365</v>
      </c>
      <c r="AC53" s="117">
        <f>('ИП2020-2022'!AI53)/1.2</f>
        <v>0</v>
      </c>
      <c r="AD53" s="114" t="s">
        <v>365</v>
      </c>
      <c r="AE53" s="117">
        <f>('ИП2020-2022'!AN53)/1.2</f>
        <v>0</v>
      </c>
      <c r="AF53" s="114" t="s">
        <v>365</v>
      </c>
      <c r="AG53" s="117">
        <f t="shared" si="16"/>
        <v>2.232950416666667</v>
      </c>
      <c r="AH53" s="114" t="s">
        <v>365</v>
      </c>
    </row>
    <row r="54" spans="1:34" s="138" customFormat="1" ht="21">
      <c r="A54" s="113" t="s">
        <v>335</v>
      </c>
      <c r="B54" s="118" t="s">
        <v>478</v>
      </c>
      <c r="C54" s="113" t="s">
        <v>404</v>
      </c>
      <c r="D54" s="114" t="s">
        <v>366</v>
      </c>
      <c r="E54" s="114">
        <v>2020</v>
      </c>
      <c r="F54" s="114">
        <v>2020</v>
      </c>
      <c r="G54" s="113" t="s">
        <v>365</v>
      </c>
      <c r="H54" s="116">
        <f>('ИП2020-2022'!I54)/1.2</f>
        <v>2.232950416666667</v>
      </c>
      <c r="I54" s="117" t="s">
        <v>365</v>
      </c>
      <c r="J54" s="116">
        <f>('ИП2020-2022'!O54)/1.2</f>
        <v>0</v>
      </c>
      <c r="K54" s="116">
        <f t="shared" si="17"/>
        <v>2.232950416666667</v>
      </c>
      <c r="L54" s="116">
        <v>0</v>
      </c>
      <c r="M54" s="116">
        <v>0</v>
      </c>
      <c r="N54" s="116">
        <f t="shared" si="13"/>
        <v>2.232950416666667</v>
      </c>
      <c r="O54" s="116">
        <f>'ИП2020-2022'!X54</f>
        <v>0</v>
      </c>
      <c r="P54" s="115">
        <f t="shared" si="12"/>
        <v>0</v>
      </c>
      <c r="Q54" s="116">
        <v>0</v>
      </c>
      <c r="R54" s="116">
        <v>0</v>
      </c>
      <c r="S54" s="116">
        <v>0</v>
      </c>
      <c r="T54" s="116">
        <v>0</v>
      </c>
      <c r="U54" s="114" t="s">
        <v>365</v>
      </c>
      <c r="V54" s="115">
        <f t="shared" si="14"/>
        <v>2.232950416666667</v>
      </c>
      <c r="W54" s="114" t="s">
        <v>365</v>
      </c>
      <c r="X54" s="114" t="s">
        <v>365</v>
      </c>
      <c r="Y54" s="115">
        <f t="shared" si="15"/>
        <v>0</v>
      </c>
      <c r="Z54" s="114" t="s">
        <v>365</v>
      </c>
      <c r="AA54" s="115">
        <f>('ИП2020-2022'!AD54)/1.2</f>
        <v>2.232950416666667</v>
      </c>
      <c r="AB54" s="114" t="s">
        <v>365</v>
      </c>
      <c r="AC54" s="117">
        <f>('ИП2020-2022'!AI54)/1.2</f>
        <v>0</v>
      </c>
      <c r="AD54" s="114" t="s">
        <v>365</v>
      </c>
      <c r="AE54" s="117">
        <f>('ИП2020-2022'!AN54)/1.2</f>
        <v>0</v>
      </c>
      <c r="AF54" s="114" t="s">
        <v>365</v>
      </c>
      <c r="AG54" s="117">
        <f t="shared" si="16"/>
        <v>2.232950416666667</v>
      </c>
      <c r="AH54" s="114" t="s">
        <v>365</v>
      </c>
    </row>
    <row r="55" spans="1:34" s="138" customFormat="1" ht="24" customHeight="1">
      <c r="A55" s="113" t="s">
        <v>335</v>
      </c>
      <c r="B55" s="118" t="s">
        <v>440</v>
      </c>
      <c r="C55" s="113" t="s">
        <v>405</v>
      </c>
      <c r="D55" s="114" t="s">
        <v>366</v>
      </c>
      <c r="E55" s="114">
        <v>2020</v>
      </c>
      <c r="F55" s="114">
        <v>2020</v>
      </c>
      <c r="G55" s="113" t="s">
        <v>365</v>
      </c>
      <c r="H55" s="116">
        <f>('ИП2020-2022'!I55)/1.2</f>
        <v>4.179110458333334</v>
      </c>
      <c r="I55" s="117" t="s">
        <v>365</v>
      </c>
      <c r="J55" s="116">
        <f>('ИП2020-2022'!O55)/1.2</f>
        <v>0</v>
      </c>
      <c r="K55" s="116">
        <f t="shared" si="17"/>
        <v>4.179110458333334</v>
      </c>
      <c r="L55" s="116">
        <v>0</v>
      </c>
      <c r="M55" s="116">
        <v>0</v>
      </c>
      <c r="N55" s="116">
        <f t="shared" si="13"/>
        <v>4.179110458333334</v>
      </c>
      <c r="O55" s="116">
        <f>'ИП2020-2022'!X55</f>
        <v>0</v>
      </c>
      <c r="P55" s="115">
        <f>Q55+R55+S55+T55</f>
        <v>0</v>
      </c>
      <c r="Q55" s="116">
        <v>0</v>
      </c>
      <c r="R55" s="116">
        <v>0</v>
      </c>
      <c r="S55" s="116">
        <v>0</v>
      </c>
      <c r="T55" s="116">
        <v>0</v>
      </c>
      <c r="U55" s="114" t="s">
        <v>365</v>
      </c>
      <c r="V55" s="115">
        <f t="shared" si="14"/>
        <v>4.179110458333334</v>
      </c>
      <c r="W55" s="114" t="s">
        <v>365</v>
      </c>
      <c r="X55" s="114" t="s">
        <v>365</v>
      </c>
      <c r="Y55" s="115">
        <f t="shared" si="15"/>
        <v>0</v>
      </c>
      <c r="Z55" s="114" t="s">
        <v>365</v>
      </c>
      <c r="AA55" s="115">
        <f>('ИП2020-2022'!AD55)/1.2</f>
        <v>4.179110458333334</v>
      </c>
      <c r="AB55" s="114" t="s">
        <v>365</v>
      </c>
      <c r="AC55" s="117">
        <f>('ИП2020-2022'!AI55)/1.2</f>
        <v>0</v>
      </c>
      <c r="AD55" s="114" t="s">
        <v>365</v>
      </c>
      <c r="AE55" s="117">
        <f>('ИП2020-2022'!AN55)/1.2</f>
        <v>0</v>
      </c>
      <c r="AF55" s="114" t="s">
        <v>365</v>
      </c>
      <c r="AG55" s="117">
        <f t="shared" si="16"/>
        <v>4.179110458333334</v>
      </c>
      <c r="AH55" s="114" t="s">
        <v>365</v>
      </c>
    </row>
    <row r="56" spans="1:34" s="138" customFormat="1" ht="47.25" customHeight="1">
      <c r="A56" s="113" t="s">
        <v>335</v>
      </c>
      <c r="B56" s="118" t="s">
        <v>441</v>
      </c>
      <c r="C56" s="113" t="s">
        <v>407</v>
      </c>
      <c r="D56" s="114" t="s">
        <v>367</v>
      </c>
      <c r="E56" s="114">
        <v>2020</v>
      </c>
      <c r="F56" s="114">
        <v>2020</v>
      </c>
      <c r="G56" s="113" t="s">
        <v>365</v>
      </c>
      <c r="H56" s="116">
        <f>('ИП2020-2022'!I56)/1.2</f>
        <v>0.44827183333333337</v>
      </c>
      <c r="I56" s="117" t="s">
        <v>365</v>
      </c>
      <c r="J56" s="116">
        <f>('ИП2020-2022'!O56)/1.2</f>
        <v>0</v>
      </c>
      <c r="K56" s="116">
        <f t="shared" si="17"/>
        <v>0.44827183333333337</v>
      </c>
      <c r="L56" s="116">
        <v>0</v>
      </c>
      <c r="M56" s="116">
        <v>0</v>
      </c>
      <c r="N56" s="116">
        <f t="shared" si="13"/>
        <v>0.44827183333333337</v>
      </c>
      <c r="O56" s="116">
        <f>'ИП2020-2022'!X56</f>
        <v>0</v>
      </c>
      <c r="P56" s="115">
        <f>Q56+R56+S56+T56</f>
        <v>0</v>
      </c>
      <c r="Q56" s="116">
        <v>0</v>
      </c>
      <c r="R56" s="116">
        <v>0</v>
      </c>
      <c r="S56" s="116">
        <v>0</v>
      </c>
      <c r="T56" s="116">
        <v>0</v>
      </c>
      <c r="U56" s="114" t="s">
        <v>365</v>
      </c>
      <c r="V56" s="115">
        <f t="shared" si="14"/>
        <v>0.44827183333333337</v>
      </c>
      <c r="W56" s="114" t="s">
        <v>365</v>
      </c>
      <c r="X56" s="114" t="s">
        <v>365</v>
      </c>
      <c r="Y56" s="115">
        <f t="shared" si="15"/>
        <v>0</v>
      </c>
      <c r="Z56" s="114" t="s">
        <v>365</v>
      </c>
      <c r="AA56" s="115">
        <f>('ИП2020-2022'!AD56)/1.2</f>
        <v>0.44827183333333337</v>
      </c>
      <c r="AB56" s="114" t="s">
        <v>365</v>
      </c>
      <c r="AC56" s="117">
        <f>('ИП2020-2022'!AI56)/1.2</f>
        <v>0</v>
      </c>
      <c r="AD56" s="114" t="s">
        <v>365</v>
      </c>
      <c r="AE56" s="117">
        <f>('ИП2020-2022'!AN56)/1.2</f>
        <v>0</v>
      </c>
      <c r="AF56" s="114" t="s">
        <v>365</v>
      </c>
      <c r="AG56" s="117">
        <f t="shared" si="16"/>
        <v>0.44827183333333337</v>
      </c>
      <c r="AH56" s="114" t="s">
        <v>365</v>
      </c>
    </row>
    <row r="57" spans="1:34" s="138" customFormat="1" ht="36" customHeight="1">
      <c r="A57" s="113" t="s">
        <v>335</v>
      </c>
      <c r="B57" s="118" t="s">
        <v>442</v>
      </c>
      <c r="C57" s="113" t="s">
        <v>408</v>
      </c>
      <c r="D57" s="114" t="s">
        <v>367</v>
      </c>
      <c r="E57" s="114">
        <v>2020</v>
      </c>
      <c r="F57" s="114">
        <v>2020</v>
      </c>
      <c r="G57" s="113" t="s">
        <v>365</v>
      </c>
      <c r="H57" s="116">
        <f>('ИП2020-2022'!I57)/1.2</f>
        <v>0.6299636416666667</v>
      </c>
      <c r="I57" s="117" t="s">
        <v>365</v>
      </c>
      <c r="J57" s="116">
        <f>('ИП2020-2022'!O57)/1.2</f>
        <v>0</v>
      </c>
      <c r="K57" s="116">
        <f t="shared" si="17"/>
        <v>0.6299636416666667</v>
      </c>
      <c r="L57" s="116">
        <v>0</v>
      </c>
      <c r="M57" s="116">
        <v>0</v>
      </c>
      <c r="N57" s="116">
        <f t="shared" si="13"/>
        <v>0.6299636416666667</v>
      </c>
      <c r="O57" s="116">
        <f>'ИП2020-2022'!X57</f>
        <v>0</v>
      </c>
      <c r="P57" s="115">
        <f t="shared" si="12"/>
        <v>0</v>
      </c>
      <c r="Q57" s="116">
        <v>0</v>
      </c>
      <c r="R57" s="116">
        <v>0</v>
      </c>
      <c r="S57" s="116">
        <v>0</v>
      </c>
      <c r="T57" s="116">
        <v>0</v>
      </c>
      <c r="U57" s="114" t="s">
        <v>365</v>
      </c>
      <c r="V57" s="115">
        <f t="shared" si="14"/>
        <v>0.6299636416666667</v>
      </c>
      <c r="W57" s="114" t="s">
        <v>365</v>
      </c>
      <c r="X57" s="114" t="s">
        <v>365</v>
      </c>
      <c r="Y57" s="115">
        <f t="shared" si="15"/>
        <v>0</v>
      </c>
      <c r="Z57" s="114" t="s">
        <v>365</v>
      </c>
      <c r="AA57" s="115">
        <f>('ИП2020-2022'!AD57)/1.2</f>
        <v>0.6299636416666667</v>
      </c>
      <c r="AB57" s="114" t="s">
        <v>365</v>
      </c>
      <c r="AC57" s="117">
        <f>('ИП2020-2022'!AI57)/1.2</f>
        <v>0</v>
      </c>
      <c r="AD57" s="114" t="s">
        <v>365</v>
      </c>
      <c r="AE57" s="117">
        <f>('ИП2020-2022'!AN57)/1.2</f>
        <v>0</v>
      </c>
      <c r="AF57" s="114" t="s">
        <v>365</v>
      </c>
      <c r="AG57" s="117">
        <f t="shared" si="16"/>
        <v>0.6299636416666667</v>
      </c>
      <c r="AH57" s="114" t="s">
        <v>365</v>
      </c>
    </row>
    <row r="58" spans="1:34" ht="12.75">
      <c r="A58" s="105"/>
      <c r="B58" s="106" t="s">
        <v>474</v>
      </c>
      <c r="C58" s="105"/>
      <c r="D58" s="107"/>
      <c r="E58" s="107"/>
      <c r="F58" s="10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34" s="138" customFormat="1" ht="31.5">
      <c r="A59" s="113" t="s">
        <v>335</v>
      </c>
      <c r="B59" s="113" t="s">
        <v>480</v>
      </c>
      <c r="C59" s="113" t="s">
        <v>444</v>
      </c>
      <c r="D59" s="114" t="s">
        <v>366</v>
      </c>
      <c r="E59" s="114">
        <v>2020</v>
      </c>
      <c r="F59" s="114">
        <v>2020</v>
      </c>
      <c r="G59" s="113" t="s">
        <v>365</v>
      </c>
      <c r="H59" s="116">
        <f>('ИП2020-2022'!I59)/1.2</f>
        <v>2.5883333333333334</v>
      </c>
      <c r="I59" s="117" t="s">
        <v>365</v>
      </c>
      <c r="J59" s="116">
        <f>('ИП2020-2022'!O59)/1.2</f>
        <v>0</v>
      </c>
      <c r="K59" s="116">
        <f aca="true" t="shared" si="18" ref="K59:K66">L59+M59+N59+O59</f>
        <v>2.5883333333333334</v>
      </c>
      <c r="L59" s="116">
        <v>0</v>
      </c>
      <c r="M59" s="116">
        <v>0</v>
      </c>
      <c r="N59" s="116">
        <f aca="true" t="shared" si="19" ref="N59:N66">H59</f>
        <v>2.5883333333333334</v>
      </c>
      <c r="O59" s="116">
        <f>'ИП2020-2022'!X59</f>
        <v>0</v>
      </c>
      <c r="P59" s="115">
        <f t="shared" si="12"/>
        <v>0</v>
      </c>
      <c r="Q59" s="116">
        <v>0</v>
      </c>
      <c r="R59" s="116">
        <v>0</v>
      </c>
      <c r="S59" s="116">
        <v>0</v>
      </c>
      <c r="T59" s="116">
        <v>0</v>
      </c>
      <c r="U59" s="114" t="s">
        <v>365</v>
      </c>
      <c r="V59" s="115">
        <f aca="true" t="shared" si="20" ref="V59:V67">K59-Y59</f>
        <v>2.5883333333333334</v>
      </c>
      <c r="W59" s="114" t="s">
        <v>365</v>
      </c>
      <c r="X59" s="114" t="s">
        <v>365</v>
      </c>
      <c r="Y59" s="115">
        <f aca="true" t="shared" si="21" ref="Y59:Y66">J59</f>
        <v>0</v>
      </c>
      <c r="Z59" s="114" t="s">
        <v>365</v>
      </c>
      <c r="AA59" s="115">
        <f>('ИП2020-2022'!AD59)/1.2</f>
        <v>2.5883333333333334</v>
      </c>
      <c r="AB59" s="114" t="s">
        <v>365</v>
      </c>
      <c r="AC59" s="117">
        <f>('ИП2020-2022'!AI59)/1.2</f>
        <v>0</v>
      </c>
      <c r="AD59" s="114" t="s">
        <v>365</v>
      </c>
      <c r="AE59" s="117">
        <f>('ИП2020-2022'!AN59)/1.2</f>
        <v>0</v>
      </c>
      <c r="AF59" s="114" t="s">
        <v>365</v>
      </c>
      <c r="AG59" s="117">
        <f aca="true" t="shared" si="22" ref="AG59:AG67">AA59+AC59+AE59</f>
        <v>2.5883333333333334</v>
      </c>
      <c r="AH59" s="114" t="s">
        <v>365</v>
      </c>
    </row>
    <row r="60" spans="1:34" s="138" customFormat="1" ht="21">
      <c r="A60" s="113" t="s">
        <v>335</v>
      </c>
      <c r="B60" s="113" t="s">
        <v>487</v>
      </c>
      <c r="C60" s="113" t="s">
        <v>445</v>
      </c>
      <c r="D60" s="114" t="s">
        <v>367</v>
      </c>
      <c r="E60" s="114">
        <v>2020</v>
      </c>
      <c r="F60" s="114">
        <v>2020</v>
      </c>
      <c r="G60" s="113" t="s">
        <v>365</v>
      </c>
      <c r="H60" s="116">
        <f>('ИП2020-2022'!I60)/1.2</f>
        <v>4.6029259</v>
      </c>
      <c r="I60" s="117" t="s">
        <v>365</v>
      </c>
      <c r="J60" s="116">
        <f>('ИП2020-2022'!O60)/1.2</f>
        <v>0</v>
      </c>
      <c r="K60" s="116">
        <f t="shared" si="18"/>
        <v>4.6029259</v>
      </c>
      <c r="L60" s="116">
        <v>0</v>
      </c>
      <c r="M60" s="116">
        <v>0</v>
      </c>
      <c r="N60" s="116">
        <f t="shared" si="19"/>
        <v>4.6029259</v>
      </c>
      <c r="O60" s="116">
        <f>'ИП2020-2022'!X60</f>
        <v>0</v>
      </c>
      <c r="P60" s="115">
        <f t="shared" si="12"/>
        <v>0</v>
      </c>
      <c r="Q60" s="116">
        <v>0</v>
      </c>
      <c r="R60" s="116">
        <v>0</v>
      </c>
      <c r="S60" s="116">
        <v>0</v>
      </c>
      <c r="T60" s="116">
        <v>0</v>
      </c>
      <c r="U60" s="114" t="s">
        <v>365</v>
      </c>
      <c r="V60" s="115">
        <f t="shared" si="20"/>
        <v>4.6029259</v>
      </c>
      <c r="W60" s="114" t="s">
        <v>365</v>
      </c>
      <c r="X60" s="114" t="s">
        <v>365</v>
      </c>
      <c r="Y60" s="115">
        <f t="shared" si="21"/>
        <v>0</v>
      </c>
      <c r="Z60" s="114" t="s">
        <v>365</v>
      </c>
      <c r="AA60" s="115">
        <f>('ИП2020-2022'!AD60)/1.2</f>
        <v>4.6029259</v>
      </c>
      <c r="AB60" s="114" t="s">
        <v>365</v>
      </c>
      <c r="AC60" s="117">
        <f>('ИП2020-2022'!AI60)/1.2</f>
        <v>0</v>
      </c>
      <c r="AD60" s="114" t="s">
        <v>365</v>
      </c>
      <c r="AE60" s="117">
        <f>('ИП2020-2022'!AN60)/1.2</f>
        <v>0</v>
      </c>
      <c r="AF60" s="114" t="s">
        <v>365</v>
      </c>
      <c r="AG60" s="117">
        <f t="shared" si="22"/>
        <v>4.6029259</v>
      </c>
      <c r="AH60" s="114" t="s">
        <v>365</v>
      </c>
    </row>
    <row r="61" spans="1:34" s="138" customFormat="1" ht="31.5">
      <c r="A61" s="126" t="s">
        <v>335</v>
      </c>
      <c r="B61" s="127" t="s">
        <v>402</v>
      </c>
      <c r="C61" s="126" t="s">
        <v>383</v>
      </c>
      <c r="D61" s="128" t="s">
        <v>366</v>
      </c>
      <c r="E61" s="128">
        <v>2018</v>
      </c>
      <c r="F61" s="128">
        <v>2020</v>
      </c>
      <c r="G61" s="113" t="s">
        <v>365</v>
      </c>
      <c r="H61" s="125">
        <f>(0.53031573)/1.18+(10.316036)/1.2</f>
        <v>9.04611677683616</v>
      </c>
      <c r="I61" s="117" t="s">
        <v>365</v>
      </c>
      <c r="J61" s="116">
        <f>('ИП2020-2022'!O61)/1.18</f>
        <v>0.4494201101694915</v>
      </c>
      <c r="K61" s="116">
        <f t="shared" si="18"/>
        <v>9.04611677683616</v>
      </c>
      <c r="L61" s="116">
        <v>0</v>
      </c>
      <c r="M61" s="116">
        <v>0</v>
      </c>
      <c r="N61" s="116">
        <f t="shared" si="19"/>
        <v>9.04611677683616</v>
      </c>
      <c r="O61" s="116">
        <f>'ИП2020-2022'!X61</f>
        <v>0</v>
      </c>
      <c r="P61" s="115">
        <f t="shared" si="12"/>
        <v>0</v>
      </c>
      <c r="Q61" s="116">
        <v>0</v>
      </c>
      <c r="R61" s="116">
        <v>0</v>
      </c>
      <c r="S61" s="116">
        <v>0</v>
      </c>
      <c r="T61" s="116">
        <v>0</v>
      </c>
      <c r="U61" s="114" t="s">
        <v>365</v>
      </c>
      <c r="V61" s="115">
        <f t="shared" si="20"/>
        <v>8.596696666666668</v>
      </c>
      <c r="W61" s="114" t="s">
        <v>365</v>
      </c>
      <c r="X61" s="114" t="s">
        <v>365</v>
      </c>
      <c r="Y61" s="115">
        <f>J61</f>
        <v>0.4494201101694915</v>
      </c>
      <c r="Z61" s="114" t="s">
        <v>365</v>
      </c>
      <c r="AA61" s="115">
        <f>('ИП2020-2022'!AD61)/1.2</f>
        <v>8.596696666666668</v>
      </c>
      <c r="AB61" s="114" t="s">
        <v>365</v>
      </c>
      <c r="AC61" s="117">
        <f>('ИП2020-2022'!AI61)/1.2</f>
        <v>0</v>
      </c>
      <c r="AD61" s="114" t="s">
        <v>365</v>
      </c>
      <c r="AE61" s="117">
        <f>('ИП2020-2022'!AN61)/1.2</f>
        <v>0</v>
      </c>
      <c r="AF61" s="114" t="s">
        <v>365</v>
      </c>
      <c r="AG61" s="117">
        <f t="shared" si="22"/>
        <v>8.596696666666668</v>
      </c>
      <c r="AH61" s="114" t="s">
        <v>365</v>
      </c>
    </row>
    <row r="62" spans="1:34" s="138" customFormat="1" ht="31.5">
      <c r="A62" s="113" t="s">
        <v>335</v>
      </c>
      <c r="B62" s="118" t="s">
        <v>450</v>
      </c>
      <c r="C62" s="113" t="s">
        <v>452</v>
      </c>
      <c r="D62" s="114" t="s">
        <v>366</v>
      </c>
      <c r="E62" s="114">
        <v>2020</v>
      </c>
      <c r="F62" s="114">
        <v>2020</v>
      </c>
      <c r="G62" s="113" t="s">
        <v>365</v>
      </c>
      <c r="H62" s="116">
        <f>('ИП2020-2022'!I62)/1.2</f>
        <v>6.669694929932133</v>
      </c>
      <c r="I62" s="117" t="s">
        <v>365</v>
      </c>
      <c r="J62" s="116">
        <f>('ИП2020-2022'!O62)/1.2</f>
        <v>0</v>
      </c>
      <c r="K62" s="116">
        <f t="shared" si="18"/>
        <v>6.669694929932133</v>
      </c>
      <c r="L62" s="116">
        <v>0</v>
      </c>
      <c r="M62" s="116">
        <v>0</v>
      </c>
      <c r="N62" s="116">
        <f t="shared" si="19"/>
        <v>6.669694929932133</v>
      </c>
      <c r="O62" s="116">
        <f>'ИП2020-2022'!X62</f>
        <v>0</v>
      </c>
      <c r="P62" s="115">
        <f t="shared" si="12"/>
        <v>0</v>
      </c>
      <c r="Q62" s="116">
        <v>0</v>
      </c>
      <c r="R62" s="116">
        <v>0</v>
      </c>
      <c r="S62" s="116">
        <v>0</v>
      </c>
      <c r="T62" s="116">
        <v>0</v>
      </c>
      <c r="U62" s="114" t="s">
        <v>365</v>
      </c>
      <c r="V62" s="115">
        <f t="shared" si="20"/>
        <v>6.669694929932133</v>
      </c>
      <c r="W62" s="114" t="s">
        <v>365</v>
      </c>
      <c r="X62" s="114" t="s">
        <v>365</v>
      </c>
      <c r="Y62" s="115">
        <f t="shared" si="21"/>
        <v>0</v>
      </c>
      <c r="Z62" s="114" t="s">
        <v>365</v>
      </c>
      <c r="AA62" s="115">
        <f>('ИП2020-2022'!AD62)/1.2</f>
        <v>6.669694929932133</v>
      </c>
      <c r="AB62" s="114" t="s">
        <v>365</v>
      </c>
      <c r="AC62" s="117">
        <f>('ИП2020-2022'!AI62)/1.2</f>
        <v>0</v>
      </c>
      <c r="AD62" s="114" t="s">
        <v>365</v>
      </c>
      <c r="AE62" s="117">
        <f>('ИП2020-2022'!AN62)/1.2</f>
        <v>0</v>
      </c>
      <c r="AF62" s="114" t="s">
        <v>365</v>
      </c>
      <c r="AG62" s="117">
        <f t="shared" si="22"/>
        <v>6.669694929932133</v>
      </c>
      <c r="AH62" s="114" t="s">
        <v>365</v>
      </c>
    </row>
    <row r="63" spans="1:34" s="138" customFormat="1" ht="31.5">
      <c r="A63" s="113" t="s">
        <v>335</v>
      </c>
      <c r="B63" s="118" t="s">
        <v>359</v>
      </c>
      <c r="C63" s="113" t="s">
        <v>453</v>
      </c>
      <c r="D63" s="114" t="s">
        <v>367</v>
      </c>
      <c r="E63" s="114">
        <v>2020</v>
      </c>
      <c r="F63" s="114">
        <v>2020</v>
      </c>
      <c r="G63" s="113" t="s">
        <v>365</v>
      </c>
      <c r="H63" s="116">
        <f>('ИП2020-2022'!I63)/1.2</f>
        <v>0.8820980666666667</v>
      </c>
      <c r="I63" s="117" t="s">
        <v>365</v>
      </c>
      <c r="J63" s="116">
        <f>('ИП2020-2022'!O63)/1.2</f>
        <v>0</v>
      </c>
      <c r="K63" s="116">
        <f t="shared" si="18"/>
        <v>0.8820980666666667</v>
      </c>
      <c r="L63" s="116">
        <v>0</v>
      </c>
      <c r="M63" s="116">
        <v>0</v>
      </c>
      <c r="N63" s="116">
        <f t="shared" si="19"/>
        <v>0.8820980666666667</v>
      </c>
      <c r="O63" s="116">
        <f>'ИП2020-2022'!X63</f>
        <v>0</v>
      </c>
      <c r="P63" s="115">
        <f t="shared" si="12"/>
        <v>0</v>
      </c>
      <c r="Q63" s="116">
        <v>0</v>
      </c>
      <c r="R63" s="116">
        <v>0</v>
      </c>
      <c r="S63" s="116">
        <v>0</v>
      </c>
      <c r="T63" s="116">
        <v>0</v>
      </c>
      <c r="U63" s="114" t="s">
        <v>365</v>
      </c>
      <c r="V63" s="115">
        <f t="shared" si="20"/>
        <v>0.8820980666666667</v>
      </c>
      <c r="W63" s="114" t="s">
        <v>365</v>
      </c>
      <c r="X63" s="114" t="s">
        <v>365</v>
      </c>
      <c r="Y63" s="115">
        <f t="shared" si="21"/>
        <v>0</v>
      </c>
      <c r="Z63" s="114" t="s">
        <v>365</v>
      </c>
      <c r="AA63" s="115">
        <f>('ИП2020-2022'!AD63)/1.2</f>
        <v>0.8820980666666667</v>
      </c>
      <c r="AB63" s="114" t="s">
        <v>365</v>
      </c>
      <c r="AC63" s="117">
        <f>('ИП2020-2022'!AI63)/1.2</f>
        <v>0</v>
      </c>
      <c r="AD63" s="114" t="s">
        <v>365</v>
      </c>
      <c r="AE63" s="117">
        <f>('ИП2020-2022'!AN63)/1.2</f>
        <v>0</v>
      </c>
      <c r="AF63" s="114" t="s">
        <v>365</v>
      </c>
      <c r="AG63" s="117">
        <f t="shared" si="22"/>
        <v>0.8820980666666667</v>
      </c>
      <c r="AH63" s="114" t="s">
        <v>365</v>
      </c>
    </row>
    <row r="64" spans="1:34" s="138" customFormat="1" ht="31.5">
      <c r="A64" s="113" t="s">
        <v>335</v>
      </c>
      <c r="B64" s="118" t="s">
        <v>489</v>
      </c>
      <c r="C64" s="113" t="s">
        <v>410</v>
      </c>
      <c r="D64" s="114" t="s">
        <v>366</v>
      </c>
      <c r="E64" s="114">
        <v>2020</v>
      </c>
      <c r="F64" s="114">
        <v>2020</v>
      </c>
      <c r="G64" s="113" t="s">
        <v>365</v>
      </c>
      <c r="H64" s="116">
        <f>('ИП2020-2022'!I64)/1.2</f>
        <v>2.057021525</v>
      </c>
      <c r="I64" s="117" t="s">
        <v>365</v>
      </c>
      <c r="J64" s="116">
        <f>('ИП2020-2022'!O64)/1.2</f>
        <v>0</v>
      </c>
      <c r="K64" s="116">
        <f t="shared" si="18"/>
        <v>2.057021525</v>
      </c>
      <c r="L64" s="116">
        <v>0</v>
      </c>
      <c r="M64" s="116">
        <v>0</v>
      </c>
      <c r="N64" s="116">
        <f t="shared" si="19"/>
        <v>2.057021525</v>
      </c>
      <c r="O64" s="116">
        <f>'ИП2020-2022'!X64</f>
        <v>0</v>
      </c>
      <c r="P64" s="115">
        <f t="shared" si="12"/>
        <v>0</v>
      </c>
      <c r="Q64" s="116">
        <v>0</v>
      </c>
      <c r="R64" s="116">
        <v>0</v>
      </c>
      <c r="S64" s="116">
        <v>0</v>
      </c>
      <c r="T64" s="116">
        <v>0</v>
      </c>
      <c r="U64" s="114" t="s">
        <v>365</v>
      </c>
      <c r="V64" s="115">
        <f t="shared" si="20"/>
        <v>2.057021525</v>
      </c>
      <c r="W64" s="114" t="s">
        <v>365</v>
      </c>
      <c r="X64" s="114" t="s">
        <v>365</v>
      </c>
      <c r="Y64" s="115">
        <f t="shared" si="21"/>
        <v>0</v>
      </c>
      <c r="Z64" s="114" t="s">
        <v>365</v>
      </c>
      <c r="AA64" s="115">
        <f>('ИП2020-2022'!AD64)/1.2</f>
        <v>2.057021525</v>
      </c>
      <c r="AB64" s="114" t="s">
        <v>365</v>
      </c>
      <c r="AC64" s="117">
        <f>('ИП2020-2022'!AI64)/1.2</f>
        <v>0</v>
      </c>
      <c r="AD64" s="114" t="s">
        <v>365</v>
      </c>
      <c r="AE64" s="117">
        <f>('ИП2020-2022'!AN64)/1.2</f>
        <v>0</v>
      </c>
      <c r="AF64" s="114" t="s">
        <v>365</v>
      </c>
      <c r="AG64" s="117">
        <f t="shared" si="22"/>
        <v>2.057021525</v>
      </c>
      <c r="AH64" s="114" t="s">
        <v>365</v>
      </c>
    </row>
    <row r="65" spans="1:34" s="138" customFormat="1" ht="31.5">
      <c r="A65" s="113" t="s">
        <v>335</v>
      </c>
      <c r="B65" s="118" t="s">
        <v>490</v>
      </c>
      <c r="C65" s="113" t="s">
        <v>479</v>
      </c>
      <c r="D65" s="114" t="s">
        <v>367</v>
      </c>
      <c r="E65" s="114">
        <v>2020</v>
      </c>
      <c r="F65" s="114">
        <v>2020</v>
      </c>
      <c r="G65" s="113" t="s">
        <v>365</v>
      </c>
      <c r="H65" s="116">
        <f>('ИП2020-2022'!I65)/1.2</f>
        <v>1.5180666666666667</v>
      </c>
      <c r="I65" s="117" t="s">
        <v>365</v>
      </c>
      <c r="J65" s="116">
        <f>('ИП2020-2022'!O65)/1.2</f>
        <v>0</v>
      </c>
      <c r="K65" s="116">
        <f t="shared" si="18"/>
        <v>1.5180666666666667</v>
      </c>
      <c r="L65" s="116">
        <v>0</v>
      </c>
      <c r="M65" s="116">
        <v>0</v>
      </c>
      <c r="N65" s="116">
        <f t="shared" si="19"/>
        <v>1.5180666666666667</v>
      </c>
      <c r="O65" s="116">
        <f>'ИП2020-2022'!X65</f>
        <v>0</v>
      </c>
      <c r="P65" s="115">
        <f t="shared" si="12"/>
        <v>0</v>
      </c>
      <c r="Q65" s="116">
        <v>0</v>
      </c>
      <c r="R65" s="116">
        <v>0</v>
      </c>
      <c r="S65" s="116">
        <v>0</v>
      </c>
      <c r="T65" s="116">
        <v>0</v>
      </c>
      <c r="U65" s="114" t="s">
        <v>365</v>
      </c>
      <c r="V65" s="115">
        <f t="shared" si="20"/>
        <v>1.5180666666666667</v>
      </c>
      <c r="W65" s="114" t="s">
        <v>365</v>
      </c>
      <c r="X65" s="114" t="s">
        <v>365</v>
      </c>
      <c r="Y65" s="115">
        <f t="shared" si="21"/>
        <v>0</v>
      </c>
      <c r="Z65" s="114" t="s">
        <v>365</v>
      </c>
      <c r="AA65" s="115">
        <f>('ИП2020-2022'!AD65)/1.2</f>
        <v>1.5180666666666667</v>
      </c>
      <c r="AB65" s="114" t="s">
        <v>365</v>
      </c>
      <c r="AC65" s="117">
        <f>('ИП2020-2022'!AI65)/1.2</f>
        <v>0</v>
      </c>
      <c r="AD65" s="114" t="s">
        <v>365</v>
      </c>
      <c r="AE65" s="117">
        <f>('ИП2020-2022'!AN65)/1.2</f>
        <v>0</v>
      </c>
      <c r="AF65" s="114" t="s">
        <v>365</v>
      </c>
      <c r="AG65" s="117">
        <f t="shared" si="22"/>
        <v>1.5180666666666667</v>
      </c>
      <c r="AH65" s="114" t="s">
        <v>365</v>
      </c>
    </row>
    <row r="66" spans="1:34" s="138" customFormat="1" ht="31.5">
      <c r="A66" s="113" t="s">
        <v>335</v>
      </c>
      <c r="B66" s="118" t="s">
        <v>491</v>
      </c>
      <c r="C66" s="113" t="s">
        <v>446</v>
      </c>
      <c r="D66" s="114" t="s">
        <v>367</v>
      </c>
      <c r="E66" s="114">
        <v>2020</v>
      </c>
      <c r="F66" s="114">
        <v>2020</v>
      </c>
      <c r="G66" s="113" t="s">
        <v>365</v>
      </c>
      <c r="H66" s="116">
        <f>('ИП2020-2022'!I66)/1.2</f>
        <v>3.0260433333333334</v>
      </c>
      <c r="I66" s="117" t="s">
        <v>365</v>
      </c>
      <c r="J66" s="116">
        <f>('ИП2020-2022'!O66)/1.2</f>
        <v>0</v>
      </c>
      <c r="K66" s="116">
        <f t="shared" si="18"/>
        <v>3.0260433333333334</v>
      </c>
      <c r="L66" s="116">
        <v>0</v>
      </c>
      <c r="M66" s="116">
        <v>0</v>
      </c>
      <c r="N66" s="116">
        <f t="shared" si="19"/>
        <v>3.0260433333333334</v>
      </c>
      <c r="O66" s="116">
        <f>'ИП2020-2022'!X66</f>
        <v>0</v>
      </c>
      <c r="P66" s="115">
        <f t="shared" si="12"/>
        <v>0</v>
      </c>
      <c r="Q66" s="116">
        <v>0</v>
      </c>
      <c r="R66" s="116">
        <v>0</v>
      </c>
      <c r="S66" s="116">
        <v>0</v>
      </c>
      <c r="T66" s="116">
        <v>0</v>
      </c>
      <c r="U66" s="114" t="s">
        <v>365</v>
      </c>
      <c r="V66" s="115">
        <f t="shared" si="20"/>
        <v>3.0260433333333334</v>
      </c>
      <c r="W66" s="114" t="s">
        <v>365</v>
      </c>
      <c r="X66" s="114" t="s">
        <v>365</v>
      </c>
      <c r="Y66" s="115">
        <f t="shared" si="21"/>
        <v>0</v>
      </c>
      <c r="Z66" s="114" t="s">
        <v>365</v>
      </c>
      <c r="AA66" s="115">
        <f>('ИП2020-2022'!AD66)/1.2</f>
        <v>3.0260433333333334</v>
      </c>
      <c r="AB66" s="114" t="s">
        <v>365</v>
      </c>
      <c r="AC66" s="117">
        <f>('ИП2020-2022'!AI66)/1.2</f>
        <v>0</v>
      </c>
      <c r="AD66" s="114" t="s">
        <v>365</v>
      </c>
      <c r="AE66" s="117">
        <f>('ИП2020-2022'!AN66)/1.2</f>
        <v>0</v>
      </c>
      <c r="AF66" s="114" t="s">
        <v>365</v>
      </c>
      <c r="AG66" s="117">
        <f t="shared" si="22"/>
        <v>3.0260433333333334</v>
      </c>
      <c r="AH66" s="114" t="s">
        <v>365</v>
      </c>
    </row>
    <row r="67" spans="1:34" s="138" customFormat="1" ht="37.5" customHeight="1">
      <c r="A67" s="113" t="s">
        <v>335</v>
      </c>
      <c r="B67" s="118" t="s">
        <v>676</v>
      </c>
      <c r="C67" s="113" t="s">
        <v>454</v>
      </c>
      <c r="D67" s="114" t="s">
        <v>366</v>
      </c>
      <c r="E67" s="114">
        <v>2020</v>
      </c>
      <c r="F67" s="114">
        <v>2020</v>
      </c>
      <c r="G67" s="113" t="s">
        <v>365</v>
      </c>
      <c r="H67" s="116">
        <f>('ИП2020-2022'!I67)/1.2</f>
        <v>45.39305528333333</v>
      </c>
      <c r="I67" s="117" t="s">
        <v>365</v>
      </c>
      <c r="J67" s="116">
        <f>('ИП2020-2022'!O67)/1.2</f>
        <v>0</v>
      </c>
      <c r="K67" s="116">
        <f>L67+M67+N67+O67</f>
        <v>45.39305528333333</v>
      </c>
      <c r="L67" s="116">
        <v>0</v>
      </c>
      <c r="M67" s="116">
        <v>0</v>
      </c>
      <c r="N67" s="116">
        <f>H67</f>
        <v>45.39305528333333</v>
      </c>
      <c r="O67" s="116">
        <f>'ИП2020-2022'!X67</f>
        <v>0</v>
      </c>
      <c r="P67" s="115">
        <f>Q67+R67+S67+T67</f>
        <v>0</v>
      </c>
      <c r="Q67" s="116">
        <v>0</v>
      </c>
      <c r="R67" s="116">
        <v>0</v>
      </c>
      <c r="S67" s="116">
        <v>0</v>
      </c>
      <c r="T67" s="116">
        <v>0</v>
      </c>
      <c r="U67" s="114" t="s">
        <v>365</v>
      </c>
      <c r="V67" s="115">
        <f t="shared" si="20"/>
        <v>45.39305528333333</v>
      </c>
      <c r="W67" s="114" t="s">
        <v>365</v>
      </c>
      <c r="X67" s="114" t="s">
        <v>365</v>
      </c>
      <c r="Y67" s="115">
        <f>J67</f>
        <v>0</v>
      </c>
      <c r="Z67" s="114" t="s">
        <v>365</v>
      </c>
      <c r="AA67" s="115">
        <f>('ИП2020-2022'!AD67)/1.2</f>
        <v>45.39305528333333</v>
      </c>
      <c r="AB67" s="114" t="s">
        <v>365</v>
      </c>
      <c r="AC67" s="117">
        <f>('ИП2020-2022'!AI67)/1.2</f>
        <v>0</v>
      </c>
      <c r="AD67" s="114" t="s">
        <v>365</v>
      </c>
      <c r="AE67" s="117">
        <f>('ИП2020-2022'!AN67)/1.2</f>
        <v>0</v>
      </c>
      <c r="AF67" s="114" t="s">
        <v>365</v>
      </c>
      <c r="AG67" s="117">
        <f t="shared" si="22"/>
        <v>45.39305528333333</v>
      </c>
      <c r="AH67" s="114" t="s">
        <v>365</v>
      </c>
    </row>
    <row r="68" spans="1:34" ht="21">
      <c r="A68" s="54" t="s">
        <v>337</v>
      </c>
      <c r="B68" s="54" t="s">
        <v>338</v>
      </c>
      <c r="C68" s="54" t="s">
        <v>364</v>
      </c>
      <c r="D68" s="54" t="s">
        <v>365</v>
      </c>
      <c r="E68" s="54" t="s">
        <v>365</v>
      </c>
      <c r="F68" s="54" t="s">
        <v>365</v>
      </c>
      <c r="G68" s="54" t="s">
        <v>365</v>
      </c>
      <c r="H68" s="64">
        <f>SUM(H69:H70)</f>
        <v>38.319541666666666</v>
      </c>
      <c r="I68" s="64" t="s">
        <v>365</v>
      </c>
      <c r="J68" s="64">
        <f aca="true" t="shared" si="23" ref="J68:AG68">SUM(J69:J70)</f>
        <v>0</v>
      </c>
      <c r="K68" s="64">
        <f t="shared" si="23"/>
        <v>38.319541666666666</v>
      </c>
      <c r="L68" s="64">
        <f t="shared" si="23"/>
        <v>0</v>
      </c>
      <c r="M68" s="64">
        <f t="shared" si="23"/>
        <v>0</v>
      </c>
      <c r="N68" s="64">
        <f t="shared" si="23"/>
        <v>38.319541666666666</v>
      </c>
      <c r="O68" s="64">
        <f t="shared" si="23"/>
        <v>0</v>
      </c>
      <c r="P68" s="64">
        <f t="shared" si="23"/>
        <v>0</v>
      </c>
      <c r="Q68" s="64">
        <f t="shared" si="23"/>
        <v>0</v>
      </c>
      <c r="R68" s="64">
        <f t="shared" si="23"/>
        <v>0</v>
      </c>
      <c r="S68" s="64">
        <f t="shared" si="23"/>
        <v>0</v>
      </c>
      <c r="T68" s="64">
        <f t="shared" si="23"/>
        <v>0</v>
      </c>
      <c r="U68" s="64" t="s">
        <v>365</v>
      </c>
      <c r="V68" s="64">
        <f t="shared" si="23"/>
        <v>38.319541666666666</v>
      </c>
      <c r="W68" s="64" t="s">
        <v>365</v>
      </c>
      <c r="X68" s="64" t="s">
        <v>365</v>
      </c>
      <c r="Y68" s="64">
        <f t="shared" si="23"/>
        <v>0</v>
      </c>
      <c r="Z68" s="64" t="s">
        <v>365</v>
      </c>
      <c r="AA68" s="64">
        <f t="shared" si="23"/>
        <v>38.319541666666666</v>
      </c>
      <c r="AB68" s="64" t="s">
        <v>365</v>
      </c>
      <c r="AC68" s="64">
        <f t="shared" si="23"/>
        <v>0</v>
      </c>
      <c r="AD68" s="64" t="s">
        <v>365</v>
      </c>
      <c r="AE68" s="64" t="s">
        <v>365</v>
      </c>
      <c r="AF68" s="64" t="s">
        <v>365</v>
      </c>
      <c r="AG68" s="64">
        <f t="shared" si="23"/>
        <v>38.319541666666666</v>
      </c>
      <c r="AH68" s="64" t="s">
        <v>365</v>
      </c>
    </row>
    <row r="69" spans="1:34" s="138" customFormat="1" ht="31.5">
      <c r="A69" s="113" t="s">
        <v>337</v>
      </c>
      <c r="B69" s="113" t="s">
        <v>483</v>
      </c>
      <c r="C69" s="113" t="s">
        <v>614</v>
      </c>
      <c r="D69" s="114" t="s">
        <v>366</v>
      </c>
      <c r="E69" s="114">
        <v>2020</v>
      </c>
      <c r="F69" s="114">
        <v>2020</v>
      </c>
      <c r="G69" s="113" t="s">
        <v>365</v>
      </c>
      <c r="H69" s="116">
        <f>('ИП2020-2022'!I69)/1.2</f>
        <v>23.97041666666667</v>
      </c>
      <c r="I69" s="117" t="s">
        <v>365</v>
      </c>
      <c r="J69" s="116">
        <f>('ИП2020-2022'!O69)/1.2</f>
        <v>0</v>
      </c>
      <c r="K69" s="116">
        <f>L69+M69+N69+O69</f>
        <v>23.97041666666667</v>
      </c>
      <c r="L69" s="116">
        <v>0</v>
      </c>
      <c r="M69" s="116">
        <v>0</v>
      </c>
      <c r="N69" s="116">
        <f>H69</f>
        <v>23.97041666666667</v>
      </c>
      <c r="O69" s="116">
        <f>'ИП2020-2022'!X69</f>
        <v>0</v>
      </c>
      <c r="P69" s="115">
        <f>Q69+R69+S69+T69</f>
        <v>0</v>
      </c>
      <c r="Q69" s="116">
        <v>0</v>
      </c>
      <c r="R69" s="116">
        <v>0</v>
      </c>
      <c r="S69" s="116">
        <v>0</v>
      </c>
      <c r="T69" s="116">
        <v>0</v>
      </c>
      <c r="U69" s="117" t="s">
        <v>365</v>
      </c>
      <c r="V69" s="115">
        <f>K69-Y69</f>
        <v>23.97041666666667</v>
      </c>
      <c r="W69" s="117" t="s">
        <v>365</v>
      </c>
      <c r="X69" s="117" t="s">
        <v>365</v>
      </c>
      <c r="Y69" s="115">
        <f>J69</f>
        <v>0</v>
      </c>
      <c r="Z69" s="117" t="s">
        <v>365</v>
      </c>
      <c r="AA69" s="115">
        <f>('ИП2020-2022'!AD69)/1.2</f>
        <v>23.97041666666667</v>
      </c>
      <c r="AB69" s="114" t="s">
        <v>365</v>
      </c>
      <c r="AC69" s="117">
        <f>('ИП2020-2022'!AI69)/1.2</f>
        <v>0</v>
      </c>
      <c r="AD69" s="114" t="s">
        <v>365</v>
      </c>
      <c r="AE69" s="117">
        <f>('ИП2020-2022'!AN69)/1.2</f>
        <v>0</v>
      </c>
      <c r="AF69" s="114" t="s">
        <v>365</v>
      </c>
      <c r="AG69" s="117">
        <f>AA69+AC69+AE69</f>
        <v>23.97041666666667</v>
      </c>
      <c r="AH69" s="114" t="s">
        <v>365</v>
      </c>
    </row>
    <row r="70" spans="1:34" s="138" customFormat="1" ht="42">
      <c r="A70" s="113" t="s">
        <v>337</v>
      </c>
      <c r="B70" s="113" t="s">
        <v>485</v>
      </c>
      <c r="C70" s="113" t="s">
        <v>376</v>
      </c>
      <c r="D70" s="114" t="s">
        <v>366</v>
      </c>
      <c r="E70" s="114" t="s">
        <v>375</v>
      </c>
      <c r="F70" s="114" t="s">
        <v>375</v>
      </c>
      <c r="G70" s="113" t="s">
        <v>365</v>
      </c>
      <c r="H70" s="116">
        <f>('ИП2020-2022'!I70)/1.2</f>
        <v>14.349125</v>
      </c>
      <c r="I70" s="117" t="s">
        <v>365</v>
      </c>
      <c r="J70" s="116">
        <f>('ИП2020-2022'!O70)/1.2</f>
        <v>0</v>
      </c>
      <c r="K70" s="116">
        <f>L70+M70+N70+O70</f>
        <v>14.349125</v>
      </c>
      <c r="L70" s="116">
        <v>0</v>
      </c>
      <c r="M70" s="116">
        <v>0</v>
      </c>
      <c r="N70" s="116">
        <f>H70</f>
        <v>14.349125</v>
      </c>
      <c r="O70" s="116">
        <f>'ИП2020-2022'!X70</f>
        <v>0</v>
      </c>
      <c r="P70" s="115">
        <f>Q70+R70+S70+T70</f>
        <v>0</v>
      </c>
      <c r="Q70" s="116">
        <v>0</v>
      </c>
      <c r="R70" s="116">
        <v>0</v>
      </c>
      <c r="S70" s="116">
        <v>0</v>
      </c>
      <c r="T70" s="116">
        <v>0</v>
      </c>
      <c r="U70" s="117" t="s">
        <v>365</v>
      </c>
      <c r="V70" s="115">
        <f>K70-Y70</f>
        <v>14.349125</v>
      </c>
      <c r="W70" s="117" t="s">
        <v>365</v>
      </c>
      <c r="X70" s="117" t="s">
        <v>365</v>
      </c>
      <c r="Y70" s="115">
        <f>J70</f>
        <v>0</v>
      </c>
      <c r="Z70" s="117" t="s">
        <v>365</v>
      </c>
      <c r="AA70" s="115">
        <f>('ИП2020-2022'!AD70)/1.2</f>
        <v>14.349125</v>
      </c>
      <c r="AB70" s="114" t="s">
        <v>365</v>
      </c>
      <c r="AC70" s="117">
        <f>('ИП2020-2022'!AI70)/1.2</f>
        <v>0</v>
      </c>
      <c r="AD70" s="114" t="s">
        <v>365</v>
      </c>
      <c r="AE70" s="117">
        <f>('ИП2020-2022'!AN70)/1.2</f>
        <v>0</v>
      </c>
      <c r="AF70" s="114" t="s">
        <v>365</v>
      </c>
      <c r="AG70" s="117">
        <f>AA70+AC70+AE70</f>
        <v>14.349125</v>
      </c>
      <c r="AH70" s="114" t="s">
        <v>365</v>
      </c>
    </row>
    <row r="71" spans="1:34" ht="21">
      <c r="A71" s="54" t="s">
        <v>339</v>
      </c>
      <c r="B71" s="54" t="s">
        <v>340</v>
      </c>
      <c r="C71" s="54" t="s">
        <v>364</v>
      </c>
      <c r="D71" s="54" t="s">
        <v>365</v>
      </c>
      <c r="E71" s="54" t="s">
        <v>365</v>
      </c>
      <c r="F71" s="54" t="s">
        <v>365</v>
      </c>
      <c r="G71" s="54" t="s">
        <v>365</v>
      </c>
      <c r="H71" s="130">
        <f>H72</f>
        <v>21.28732666666667</v>
      </c>
      <c r="I71" s="54" t="s">
        <v>365</v>
      </c>
      <c r="J71" s="130">
        <f aca="true" t="shared" si="24" ref="J71:W71">J72</f>
        <v>0</v>
      </c>
      <c r="K71" s="130">
        <f t="shared" si="24"/>
        <v>21.28732666666667</v>
      </c>
      <c r="L71" s="130">
        <f t="shared" si="24"/>
        <v>0</v>
      </c>
      <c r="M71" s="130">
        <f t="shared" si="24"/>
        <v>0</v>
      </c>
      <c r="N71" s="130">
        <f t="shared" si="24"/>
        <v>21.28732666666667</v>
      </c>
      <c r="O71" s="130">
        <f t="shared" si="24"/>
        <v>0</v>
      </c>
      <c r="P71" s="130">
        <f t="shared" si="24"/>
        <v>0</v>
      </c>
      <c r="Q71" s="130">
        <f t="shared" si="24"/>
        <v>0</v>
      </c>
      <c r="R71" s="130">
        <f t="shared" si="24"/>
        <v>0</v>
      </c>
      <c r="S71" s="130">
        <f t="shared" si="24"/>
        <v>0</v>
      </c>
      <c r="T71" s="130">
        <f t="shared" si="24"/>
        <v>0</v>
      </c>
      <c r="U71" s="130" t="str">
        <f t="shared" si="24"/>
        <v>НД</v>
      </c>
      <c r="V71" s="130">
        <f t="shared" si="24"/>
        <v>21.28732666666667</v>
      </c>
      <c r="W71" s="130" t="str">
        <f t="shared" si="24"/>
        <v>НД</v>
      </c>
      <c r="X71" s="130" t="str">
        <f aca="true" t="shared" si="25" ref="X71:AH71">X72</f>
        <v>НД</v>
      </c>
      <c r="Y71" s="130">
        <f t="shared" si="25"/>
        <v>0</v>
      </c>
      <c r="Z71" s="130" t="str">
        <f t="shared" si="25"/>
        <v>НД</v>
      </c>
      <c r="AA71" s="130">
        <f t="shared" si="25"/>
        <v>21.28732666666667</v>
      </c>
      <c r="AB71" s="130" t="str">
        <f t="shared" si="25"/>
        <v>НД</v>
      </c>
      <c r="AC71" s="130">
        <f>AC72</f>
        <v>0</v>
      </c>
      <c r="AD71" s="130" t="str">
        <f t="shared" si="25"/>
        <v>НД</v>
      </c>
      <c r="AE71" s="130">
        <f>AE72</f>
        <v>0</v>
      </c>
      <c r="AF71" s="130" t="str">
        <f t="shared" si="25"/>
        <v>НД</v>
      </c>
      <c r="AG71" s="130">
        <f>AG72</f>
        <v>21.28732666666667</v>
      </c>
      <c r="AH71" s="130" t="str">
        <f t="shared" si="25"/>
        <v>НД</v>
      </c>
    </row>
    <row r="72" spans="1:34" s="138" customFormat="1" ht="42">
      <c r="A72" s="113" t="s">
        <v>339</v>
      </c>
      <c r="B72" s="118" t="s">
        <v>409</v>
      </c>
      <c r="C72" s="113" t="s">
        <v>410</v>
      </c>
      <c r="D72" s="114" t="s">
        <v>367</v>
      </c>
      <c r="E72" s="114">
        <v>2020</v>
      </c>
      <c r="F72" s="114">
        <v>2020</v>
      </c>
      <c r="G72" s="113" t="s">
        <v>365</v>
      </c>
      <c r="H72" s="116">
        <f>('ИП2020-2022'!I72)/1.2</f>
        <v>21.28732666666667</v>
      </c>
      <c r="I72" s="117" t="s">
        <v>365</v>
      </c>
      <c r="J72" s="116">
        <f>('ИП2020-2022'!O72)/1.2</f>
        <v>0</v>
      </c>
      <c r="K72" s="116">
        <f>L72+M72+N72+O72</f>
        <v>21.28732666666667</v>
      </c>
      <c r="L72" s="116">
        <v>0</v>
      </c>
      <c r="M72" s="116">
        <v>0</v>
      </c>
      <c r="N72" s="116">
        <f>H72</f>
        <v>21.28732666666667</v>
      </c>
      <c r="O72" s="116">
        <f>'ИП2020-2022'!X72</f>
        <v>0</v>
      </c>
      <c r="P72" s="115">
        <f>Q72+R72+S72+T72</f>
        <v>0</v>
      </c>
      <c r="Q72" s="116">
        <v>0</v>
      </c>
      <c r="R72" s="116">
        <v>0</v>
      </c>
      <c r="S72" s="116">
        <v>0</v>
      </c>
      <c r="T72" s="116">
        <v>0</v>
      </c>
      <c r="U72" s="114" t="s">
        <v>365</v>
      </c>
      <c r="V72" s="115">
        <f>K72-Y72</f>
        <v>21.28732666666667</v>
      </c>
      <c r="W72" s="114" t="s">
        <v>365</v>
      </c>
      <c r="X72" s="114" t="s">
        <v>365</v>
      </c>
      <c r="Y72" s="115">
        <f>J72</f>
        <v>0</v>
      </c>
      <c r="Z72" s="114" t="s">
        <v>365</v>
      </c>
      <c r="AA72" s="115">
        <f>('ИП2020-2022'!AD72)/1.2</f>
        <v>21.28732666666667</v>
      </c>
      <c r="AB72" s="114" t="s">
        <v>365</v>
      </c>
      <c r="AC72" s="117">
        <f>('ИП2020-2022'!AI72)/1.2</f>
        <v>0</v>
      </c>
      <c r="AD72" s="114" t="s">
        <v>365</v>
      </c>
      <c r="AE72" s="117">
        <f>('ИП2020-2022'!AN72)/1.2</f>
        <v>0</v>
      </c>
      <c r="AF72" s="114" t="s">
        <v>365</v>
      </c>
      <c r="AG72" s="117">
        <f>AA72+AC72+AE72</f>
        <v>21.28732666666667</v>
      </c>
      <c r="AH72" s="114" t="s">
        <v>365</v>
      </c>
    </row>
    <row r="73" spans="1:34" ht="21">
      <c r="A73" s="54" t="s">
        <v>341</v>
      </c>
      <c r="B73" s="54" t="s">
        <v>342</v>
      </c>
      <c r="C73" s="54" t="s">
        <v>364</v>
      </c>
      <c r="D73" s="54" t="s">
        <v>365</v>
      </c>
      <c r="E73" s="54" t="s">
        <v>365</v>
      </c>
      <c r="F73" s="54" t="s">
        <v>365</v>
      </c>
      <c r="G73" s="54" t="s">
        <v>365</v>
      </c>
      <c r="H73" s="58">
        <v>0</v>
      </c>
      <c r="I73" s="58" t="s">
        <v>365</v>
      </c>
      <c r="J73" s="58">
        <v>0</v>
      </c>
      <c r="K73" s="58">
        <v>0</v>
      </c>
      <c r="L73" s="58">
        <v>0</v>
      </c>
      <c r="M73" s="58">
        <v>0</v>
      </c>
      <c r="N73" s="58">
        <v>0</v>
      </c>
      <c r="O73" s="58">
        <v>0</v>
      </c>
      <c r="P73" s="58">
        <v>0</v>
      </c>
      <c r="Q73" s="58">
        <v>0</v>
      </c>
      <c r="R73" s="58">
        <v>0</v>
      </c>
      <c r="S73" s="58">
        <v>0</v>
      </c>
      <c r="T73" s="58">
        <v>0</v>
      </c>
      <c r="U73" s="58">
        <v>0</v>
      </c>
      <c r="V73" s="58">
        <v>0</v>
      </c>
      <c r="W73" s="58">
        <v>0</v>
      </c>
      <c r="X73" s="58">
        <v>0</v>
      </c>
      <c r="Y73" s="58">
        <v>0</v>
      </c>
      <c r="Z73" s="58">
        <v>0</v>
      </c>
      <c r="AA73" s="58">
        <v>0</v>
      </c>
      <c r="AB73" s="58">
        <v>0</v>
      </c>
      <c r="AC73" s="58">
        <v>0</v>
      </c>
      <c r="AD73" s="58">
        <v>0</v>
      </c>
      <c r="AE73" s="58">
        <v>0</v>
      </c>
      <c r="AF73" s="58">
        <v>0</v>
      </c>
      <c r="AG73" s="58">
        <v>0</v>
      </c>
      <c r="AH73" s="58" t="s">
        <v>365</v>
      </c>
    </row>
    <row r="74" spans="1:34" ht="21">
      <c r="A74" s="54" t="s">
        <v>343</v>
      </c>
      <c r="B74" s="54" t="s">
        <v>344</v>
      </c>
      <c r="C74" s="54" t="s">
        <v>364</v>
      </c>
      <c r="D74" s="54" t="s">
        <v>365</v>
      </c>
      <c r="E74" s="54" t="s">
        <v>365</v>
      </c>
      <c r="F74" s="54" t="s">
        <v>365</v>
      </c>
      <c r="G74" s="54" t="s">
        <v>365</v>
      </c>
      <c r="H74" s="58">
        <v>0</v>
      </c>
      <c r="I74" s="58" t="s">
        <v>365</v>
      </c>
      <c r="J74" s="58">
        <v>0</v>
      </c>
      <c r="K74" s="58">
        <v>0</v>
      </c>
      <c r="L74" s="58">
        <v>0</v>
      </c>
      <c r="M74" s="58">
        <v>0</v>
      </c>
      <c r="N74" s="58">
        <v>0</v>
      </c>
      <c r="O74" s="58">
        <v>0</v>
      </c>
      <c r="P74" s="58">
        <v>0</v>
      </c>
      <c r="Q74" s="58">
        <v>0</v>
      </c>
      <c r="R74" s="58">
        <v>0</v>
      </c>
      <c r="S74" s="58">
        <v>0</v>
      </c>
      <c r="T74" s="58">
        <v>0</v>
      </c>
      <c r="U74" s="58">
        <v>0</v>
      </c>
      <c r="V74" s="58">
        <v>0</v>
      </c>
      <c r="W74" s="58">
        <v>0</v>
      </c>
      <c r="X74" s="58">
        <v>0</v>
      </c>
      <c r="Y74" s="58">
        <v>0</v>
      </c>
      <c r="Z74" s="58">
        <v>0</v>
      </c>
      <c r="AA74" s="58">
        <v>0</v>
      </c>
      <c r="AB74" s="58">
        <v>0</v>
      </c>
      <c r="AC74" s="58">
        <v>0</v>
      </c>
      <c r="AD74" s="58">
        <v>0</v>
      </c>
      <c r="AE74" s="58">
        <v>0</v>
      </c>
      <c r="AF74" s="58">
        <v>0</v>
      </c>
      <c r="AG74" s="58">
        <v>0</v>
      </c>
      <c r="AH74" s="58" t="s">
        <v>365</v>
      </c>
    </row>
    <row r="75" spans="1:34" ht="12.75">
      <c r="A75" s="54" t="s">
        <v>345</v>
      </c>
      <c r="B75" s="54" t="s">
        <v>346</v>
      </c>
      <c r="C75" s="54" t="s">
        <v>364</v>
      </c>
      <c r="D75" s="54" t="s">
        <v>365</v>
      </c>
      <c r="E75" s="54" t="s">
        <v>365</v>
      </c>
      <c r="F75" s="54" t="s">
        <v>365</v>
      </c>
      <c r="G75" s="54" t="s">
        <v>365</v>
      </c>
      <c r="H75" s="64">
        <f>H76+H79+H80+H81</f>
        <v>24676.654430701663</v>
      </c>
      <c r="I75" s="58" t="s">
        <v>365</v>
      </c>
      <c r="J75" s="64">
        <f aca="true" t="shared" si="26" ref="J75:AG75">J76+J79+J80+J81</f>
        <v>602.2989625</v>
      </c>
      <c r="K75" s="64">
        <f t="shared" si="26"/>
        <v>24676.654430701663</v>
      </c>
      <c r="L75" s="64">
        <f t="shared" si="26"/>
        <v>0</v>
      </c>
      <c r="M75" s="64">
        <f t="shared" si="26"/>
        <v>0</v>
      </c>
      <c r="N75" s="64">
        <f t="shared" si="26"/>
        <v>0</v>
      </c>
      <c r="O75" s="64">
        <f t="shared" si="26"/>
        <v>24676.654430701663</v>
      </c>
      <c r="P75" s="64">
        <f t="shared" si="26"/>
        <v>0</v>
      </c>
      <c r="Q75" s="64">
        <f t="shared" si="26"/>
        <v>0</v>
      </c>
      <c r="R75" s="64">
        <f t="shared" si="26"/>
        <v>0</v>
      </c>
      <c r="S75" s="64">
        <f t="shared" si="26"/>
        <v>0</v>
      </c>
      <c r="T75" s="64">
        <f t="shared" si="26"/>
        <v>0</v>
      </c>
      <c r="U75" s="64">
        <f t="shared" si="26"/>
        <v>0</v>
      </c>
      <c r="V75" s="64">
        <f t="shared" si="26"/>
        <v>24074.355468201662</v>
      </c>
      <c r="W75" s="64">
        <f t="shared" si="26"/>
        <v>0</v>
      </c>
      <c r="X75" s="64">
        <f t="shared" si="26"/>
        <v>0</v>
      </c>
      <c r="Y75" s="64">
        <f t="shared" si="26"/>
        <v>602.2989625</v>
      </c>
      <c r="Z75" s="64">
        <f t="shared" si="26"/>
        <v>0</v>
      </c>
      <c r="AA75" s="64">
        <f t="shared" si="26"/>
        <v>0</v>
      </c>
      <c r="AB75" s="64">
        <f t="shared" si="26"/>
        <v>0</v>
      </c>
      <c r="AC75" s="64">
        <f t="shared" si="26"/>
        <v>24074.355468201662</v>
      </c>
      <c r="AD75" s="64">
        <f t="shared" si="26"/>
        <v>0</v>
      </c>
      <c r="AE75" s="64">
        <f t="shared" si="26"/>
        <v>0</v>
      </c>
      <c r="AF75" s="64">
        <f t="shared" si="26"/>
        <v>0</v>
      </c>
      <c r="AG75" s="64">
        <f t="shared" si="26"/>
        <v>24074.355468201662</v>
      </c>
      <c r="AH75" s="64" t="s">
        <v>365</v>
      </c>
    </row>
    <row r="76" spans="1:34" ht="21">
      <c r="A76" s="54" t="s">
        <v>347</v>
      </c>
      <c r="B76" s="54" t="s">
        <v>348</v>
      </c>
      <c r="C76" s="54" t="s">
        <v>364</v>
      </c>
      <c r="D76" s="54" t="s">
        <v>365</v>
      </c>
      <c r="E76" s="54" t="s">
        <v>365</v>
      </c>
      <c r="F76" s="54" t="s">
        <v>365</v>
      </c>
      <c r="G76" s="54" t="s">
        <v>365</v>
      </c>
      <c r="H76" s="64">
        <f>SUM(H77:H78)</f>
        <v>24676.654430701663</v>
      </c>
      <c r="I76" s="58" t="s">
        <v>365</v>
      </c>
      <c r="J76" s="64">
        <f aca="true" t="shared" si="27" ref="J76:AG76">SUM(J77:J78)</f>
        <v>602.2989625</v>
      </c>
      <c r="K76" s="64">
        <f t="shared" si="27"/>
        <v>24676.654430701663</v>
      </c>
      <c r="L76" s="64">
        <f t="shared" si="27"/>
        <v>0</v>
      </c>
      <c r="M76" s="64">
        <f t="shared" si="27"/>
        <v>0</v>
      </c>
      <c r="N76" s="64">
        <f t="shared" si="27"/>
        <v>0</v>
      </c>
      <c r="O76" s="64">
        <f t="shared" si="27"/>
        <v>24676.654430701663</v>
      </c>
      <c r="P76" s="64">
        <f t="shared" si="27"/>
        <v>0</v>
      </c>
      <c r="Q76" s="64">
        <f t="shared" si="27"/>
        <v>0</v>
      </c>
      <c r="R76" s="64">
        <f t="shared" si="27"/>
        <v>0</v>
      </c>
      <c r="S76" s="64">
        <f t="shared" si="27"/>
        <v>0</v>
      </c>
      <c r="T76" s="64">
        <f t="shared" si="27"/>
        <v>0</v>
      </c>
      <c r="U76" s="64">
        <f t="shared" si="27"/>
        <v>0</v>
      </c>
      <c r="V76" s="64">
        <f t="shared" si="27"/>
        <v>24074.355468201662</v>
      </c>
      <c r="W76" s="64">
        <f t="shared" si="27"/>
        <v>0</v>
      </c>
      <c r="X76" s="64">
        <f t="shared" si="27"/>
        <v>0</v>
      </c>
      <c r="Y76" s="64">
        <f t="shared" si="27"/>
        <v>602.2989625</v>
      </c>
      <c r="Z76" s="64">
        <f t="shared" si="27"/>
        <v>0</v>
      </c>
      <c r="AA76" s="64">
        <f t="shared" si="27"/>
        <v>0</v>
      </c>
      <c r="AB76" s="64">
        <f t="shared" si="27"/>
        <v>0</v>
      </c>
      <c r="AC76" s="64">
        <f t="shared" si="27"/>
        <v>24074.355468201662</v>
      </c>
      <c r="AD76" s="64">
        <f t="shared" si="27"/>
        <v>0</v>
      </c>
      <c r="AE76" s="64">
        <f t="shared" si="27"/>
        <v>0</v>
      </c>
      <c r="AF76" s="64">
        <f t="shared" si="27"/>
        <v>0</v>
      </c>
      <c r="AG76" s="64">
        <f t="shared" si="27"/>
        <v>24074.355468201662</v>
      </c>
      <c r="AH76" s="64" t="s">
        <v>365</v>
      </c>
    </row>
    <row r="77" spans="1:34" s="138" customFormat="1" ht="21">
      <c r="A77" s="113" t="s">
        <v>347</v>
      </c>
      <c r="B77" s="113" t="s">
        <v>537</v>
      </c>
      <c r="C77" s="113" t="s">
        <v>536</v>
      </c>
      <c r="D77" s="114" t="s">
        <v>366</v>
      </c>
      <c r="E77" s="113" t="s">
        <v>540</v>
      </c>
      <c r="F77" s="113" t="s">
        <v>541</v>
      </c>
      <c r="G77" s="113" t="s">
        <v>365</v>
      </c>
      <c r="H77" s="117">
        <f>('ИП2020-2022'!I77)/1.2</f>
        <v>11969.118989996832</v>
      </c>
      <c r="I77" s="117" t="s">
        <v>365</v>
      </c>
      <c r="J77" s="117">
        <f>('ИП2020-2022'!O77)/1.2</f>
        <v>281.30291833333337</v>
      </c>
      <c r="K77" s="116">
        <f>L77+M77+N77+O77</f>
        <v>11969.118989996832</v>
      </c>
      <c r="L77" s="116">
        <v>0</v>
      </c>
      <c r="M77" s="116">
        <v>0</v>
      </c>
      <c r="N77" s="117">
        <v>0</v>
      </c>
      <c r="O77" s="117">
        <f>('ИП2020-2022'!P77)/1.2</f>
        <v>11969.118989996832</v>
      </c>
      <c r="P77" s="115">
        <f>Q77+R77+S77+T77</f>
        <v>0</v>
      </c>
      <c r="Q77" s="116">
        <v>0</v>
      </c>
      <c r="R77" s="116">
        <v>0</v>
      </c>
      <c r="S77" s="116">
        <v>0</v>
      </c>
      <c r="T77" s="116">
        <v>0</v>
      </c>
      <c r="U77" s="114" t="s">
        <v>365</v>
      </c>
      <c r="V77" s="115">
        <f>K77-Y77</f>
        <v>11687.8160716635</v>
      </c>
      <c r="W77" s="114" t="s">
        <v>365</v>
      </c>
      <c r="X77" s="114" t="s">
        <v>365</v>
      </c>
      <c r="Y77" s="115">
        <f>J77</f>
        <v>281.30291833333337</v>
      </c>
      <c r="Z77" s="114" t="s">
        <v>365</v>
      </c>
      <c r="AA77" s="115">
        <v>0</v>
      </c>
      <c r="AB77" s="114" t="s">
        <v>365</v>
      </c>
      <c r="AC77" s="117">
        <v>11687.8160716635</v>
      </c>
      <c r="AD77" s="114" t="s">
        <v>365</v>
      </c>
      <c r="AE77" s="117">
        <f>('ИП2020-2022'!AN77)/1.2</f>
        <v>0</v>
      </c>
      <c r="AF77" s="114" t="s">
        <v>365</v>
      </c>
      <c r="AG77" s="117">
        <f>AA77+AC77+AE77</f>
        <v>11687.8160716635</v>
      </c>
      <c r="AH77" s="114" t="s">
        <v>365</v>
      </c>
    </row>
    <row r="78" spans="1:34" s="138" customFormat="1" ht="21">
      <c r="A78" s="113" t="s">
        <v>347</v>
      </c>
      <c r="B78" s="113" t="s">
        <v>538</v>
      </c>
      <c r="C78" s="113" t="s">
        <v>380</v>
      </c>
      <c r="D78" s="114" t="s">
        <v>366</v>
      </c>
      <c r="E78" s="113" t="s">
        <v>540</v>
      </c>
      <c r="F78" s="113" t="s">
        <v>541</v>
      </c>
      <c r="G78" s="113" t="s">
        <v>365</v>
      </c>
      <c r="H78" s="117">
        <f>('ИП2020-2022'!I78)/1.2</f>
        <v>12707.53544070483</v>
      </c>
      <c r="I78" s="117" t="s">
        <v>365</v>
      </c>
      <c r="J78" s="117">
        <f>('ИП2020-2022'!O78)/1.2</f>
        <v>320.99604416666665</v>
      </c>
      <c r="K78" s="116">
        <f>L78+M78+N78+O78</f>
        <v>12707.53544070483</v>
      </c>
      <c r="L78" s="116">
        <v>0</v>
      </c>
      <c r="M78" s="116">
        <v>0</v>
      </c>
      <c r="N78" s="117">
        <v>0</v>
      </c>
      <c r="O78" s="117">
        <f>('ИП2020-2022'!P78)/1.2</f>
        <v>12707.53544070483</v>
      </c>
      <c r="P78" s="115">
        <f>Q78+R78+S78+T78</f>
        <v>0</v>
      </c>
      <c r="Q78" s="116">
        <v>0</v>
      </c>
      <c r="R78" s="116">
        <v>0</v>
      </c>
      <c r="S78" s="116">
        <v>0</v>
      </c>
      <c r="T78" s="116">
        <v>0</v>
      </c>
      <c r="U78" s="114" t="s">
        <v>365</v>
      </c>
      <c r="V78" s="115">
        <f>K78-Y78</f>
        <v>12386.539396538165</v>
      </c>
      <c r="W78" s="114" t="s">
        <v>365</v>
      </c>
      <c r="X78" s="114" t="s">
        <v>365</v>
      </c>
      <c r="Y78" s="115">
        <f>J78</f>
        <v>320.99604416666665</v>
      </c>
      <c r="Z78" s="114" t="s">
        <v>365</v>
      </c>
      <c r="AA78" s="115">
        <v>0</v>
      </c>
      <c r="AB78" s="114" t="s">
        <v>365</v>
      </c>
      <c r="AC78" s="117">
        <v>12386.539396538163</v>
      </c>
      <c r="AD78" s="114" t="s">
        <v>365</v>
      </c>
      <c r="AE78" s="117">
        <f>('ИП2020-2022'!AN78)/1.2</f>
        <v>0</v>
      </c>
      <c r="AF78" s="114" t="s">
        <v>365</v>
      </c>
      <c r="AG78" s="117">
        <f>AA78+AC78+AE78</f>
        <v>12386.539396538163</v>
      </c>
      <c r="AH78" s="114" t="s">
        <v>365</v>
      </c>
    </row>
    <row r="79" spans="1:34" ht="12.75">
      <c r="A79" s="54" t="s">
        <v>349</v>
      </c>
      <c r="B79" s="54" t="s">
        <v>350</v>
      </c>
      <c r="C79" s="54" t="s">
        <v>364</v>
      </c>
      <c r="D79" s="54" t="s">
        <v>365</v>
      </c>
      <c r="E79" s="54" t="s">
        <v>365</v>
      </c>
      <c r="F79" s="54" t="s">
        <v>365</v>
      </c>
      <c r="G79" s="54" t="s">
        <v>365</v>
      </c>
      <c r="H79" s="64">
        <v>0</v>
      </c>
      <c r="I79" s="58" t="s">
        <v>365</v>
      </c>
      <c r="J79" s="64">
        <v>0</v>
      </c>
      <c r="K79" s="64">
        <v>0</v>
      </c>
      <c r="L79" s="58">
        <v>0</v>
      </c>
      <c r="M79" s="58">
        <v>0</v>
      </c>
      <c r="N79" s="64">
        <v>0</v>
      </c>
      <c r="O79" s="64">
        <v>0</v>
      </c>
      <c r="P79" s="58">
        <v>0</v>
      </c>
      <c r="Q79" s="58">
        <v>0</v>
      </c>
      <c r="R79" s="58">
        <v>0</v>
      </c>
      <c r="S79" s="58">
        <v>0</v>
      </c>
      <c r="T79" s="58">
        <v>0</v>
      </c>
      <c r="U79" s="58">
        <v>0</v>
      </c>
      <c r="V79" s="58">
        <v>0</v>
      </c>
      <c r="W79" s="58">
        <v>0</v>
      </c>
      <c r="X79" s="58">
        <v>0</v>
      </c>
      <c r="Y79" s="58">
        <v>0</v>
      </c>
      <c r="Z79" s="58">
        <v>0</v>
      </c>
      <c r="AA79" s="58">
        <v>0</v>
      </c>
      <c r="AB79" s="58">
        <v>0</v>
      </c>
      <c r="AC79" s="58">
        <v>0</v>
      </c>
      <c r="AD79" s="58">
        <v>0</v>
      </c>
      <c r="AE79" s="58">
        <v>0</v>
      </c>
      <c r="AF79" s="58">
        <v>0</v>
      </c>
      <c r="AG79" s="58">
        <v>0</v>
      </c>
      <c r="AH79" s="58" t="s">
        <v>365</v>
      </c>
    </row>
    <row r="80" spans="1:34" ht="12.75">
      <c r="A80" s="54" t="s">
        <v>351</v>
      </c>
      <c r="B80" s="54" t="s">
        <v>352</v>
      </c>
      <c r="C80" s="54" t="s">
        <v>364</v>
      </c>
      <c r="D80" s="54" t="s">
        <v>365</v>
      </c>
      <c r="E80" s="54" t="s">
        <v>365</v>
      </c>
      <c r="F80" s="54" t="s">
        <v>365</v>
      </c>
      <c r="G80" s="54" t="s">
        <v>365</v>
      </c>
      <c r="H80" s="64">
        <v>0</v>
      </c>
      <c r="I80" s="58" t="s">
        <v>365</v>
      </c>
      <c r="J80" s="64">
        <v>0</v>
      </c>
      <c r="K80" s="64">
        <v>0</v>
      </c>
      <c r="L80" s="58">
        <v>0</v>
      </c>
      <c r="M80" s="58">
        <v>0</v>
      </c>
      <c r="N80" s="64">
        <v>0</v>
      </c>
      <c r="O80" s="64">
        <v>0</v>
      </c>
      <c r="P80" s="58">
        <v>0</v>
      </c>
      <c r="Q80" s="58">
        <v>0</v>
      </c>
      <c r="R80" s="58">
        <v>0</v>
      </c>
      <c r="S80" s="58">
        <v>0</v>
      </c>
      <c r="T80" s="58">
        <v>0</v>
      </c>
      <c r="U80" s="58">
        <v>0</v>
      </c>
      <c r="V80" s="58">
        <v>0</v>
      </c>
      <c r="W80" s="58">
        <v>0</v>
      </c>
      <c r="X80" s="58">
        <v>0</v>
      </c>
      <c r="Y80" s="58">
        <v>0</v>
      </c>
      <c r="Z80" s="58">
        <v>0</v>
      </c>
      <c r="AA80" s="58">
        <v>0</v>
      </c>
      <c r="AB80" s="58">
        <v>0</v>
      </c>
      <c r="AC80" s="58">
        <v>0</v>
      </c>
      <c r="AD80" s="58">
        <v>0</v>
      </c>
      <c r="AE80" s="58">
        <v>0</v>
      </c>
      <c r="AF80" s="58">
        <v>0</v>
      </c>
      <c r="AG80" s="58">
        <v>0</v>
      </c>
      <c r="AH80" s="58" t="s">
        <v>365</v>
      </c>
    </row>
    <row r="81" spans="1:34" ht="12.75">
      <c r="A81" s="54" t="s">
        <v>353</v>
      </c>
      <c r="B81" s="54" t="s">
        <v>354</v>
      </c>
      <c r="C81" s="54" t="s">
        <v>364</v>
      </c>
      <c r="D81" s="54" t="s">
        <v>365</v>
      </c>
      <c r="E81" s="54" t="s">
        <v>365</v>
      </c>
      <c r="F81" s="54" t="s">
        <v>365</v>
      </c>
      <c r="G81" s="54" t="s">
        <v>365</v>
      </c>
      <c r="H81" s="64">
        <v>0</v>
      </c>
      <c r="I81" s="58" t="s">
        <v>365</v>
      </c>
      <c r="J81" s="64">
        <v>0</v>
      </c>
      <c r="K81" s="64">
        <v>0</v>
      </c>
      <c r="L81" s="58">
        <v>0</v>
      </c>
      <c r="M81" s="58">
        <v>0</v>
      </c>
      <c r="N81" s="64">
        <v>0</v>
      </c>
      <c r="O81" s="64">
        <v>0</v>
      </c>
      <c r="P81" s="58">
        <v>0</v>
      </c>
      <c r="Q81" s="58">
        <v>0</v>
      </c>
      <c r="R81" s="58">
        <v>0</v>
      </c>
      <c r="S81" s="58">
        <v>0</v>
      </c>
      <c r="T81" s="58">
        <v>0</v>
      </c>
      <c r="U81" s="58">
        <v>0</v>
      </c>
      <c r="V81" s="58">
        <v>0</v>
      </c>
      <c r="W81" s="58">
        <v>0</v>
      </c>
      <c r="X81" s="58">
        <v>0</v>
      </c>
      <c r="Y81" s="58">
        <v>0</v>
      </c>
      <c r="Z81" s="58">
        <v>0</v>
      </c>
      <c r="AA81" s="58">
        <v>0</v>
      </c>
      <c r="AB81" s="58">
        <v>0</v>
      </c>
      <c r="AC81" s="58">
        <v>0</v>
      </c>
      <c r="AD81" s="58">
        <v>0</v>
      </c>
      <c r="AE81" s="58">
        <v>0</v>
      </c>
      <c r="AF81" s="58">
        <v>0</v>
      </c>
      <c r="AG81" s="58">
        <v>0</v>
      </c>
      <c r="AH81" s="58" t="s">
        <v>365</v>
      </c>
    </row>
    <row r="82" spans="1:34" ht="21">
      <c r="A82" s="54" t="s">
        <v>355</v>
      </c>
      <c r="B82" s="54" t="s">
        <v>356</v>
      </c>
      <c r="C82" s="54" t="s">
        <v>364</v>
      </c>
      <c r="D82" s="54" t="s">
        <v>365</v>
      </c>
      <c r="E82" s="54" t="s">
        <v>365</v>
      </c>
      <c r="F82" s="54" t="s">
        <v>365</v>
      </c>
      <c r="G82" s="54" t="s">
        <v>365</v>
      </c>
      <c r="H82" s="64">
        <v>0</v>
      </c>
      <c r="I82" s="58" t="s">
        <v>365</v>
      </c>
      <c r="J82" s="64">
        <v>0</v>
      </c>
      <c r="K82" s="64">
        <v>0</v>
      </c>
      <c r="L82" s="58">
        <v>0</v>
      </c>
      <c r="M82" s="58">
        <v>0</v>
      </c>
      <c r="N82" s="64">
        <v>0</v>
      </c>
      <c r="O82" s="64">
        <v>0</v>
      </c>
      <c r="P82" s="58">
        <v>0</v>
      </c>
      <c r="Q82" s="58">
        <v>0</v>
      </c>
      <c r="R82" s="58">
        <v>0</v>
      </c>
      <c r="S82" s="58">
        <v>0</v>
      </c>
      <c r="T82" s="58">
        <v>0</v>
      </c>
      <c r="U82" s="58">
        <v>0</v>
      </c>
      <c r="V82" s="58">
        <v>0</v>
      </c>
      <c r="W82" s="58">
        <v>0</v>
      </c>
      <c r="X82" s="58">
        <v>0</v>
      </c>
      <c r="Y82" s="58">
        <v>0</v>
      </c>
      <c r="Z82" s="58">
        <v>0</v>
      </c>
      <c r="AA82" s="58">
        <v>0</v>
      </c>
      <c r="AB82" s="58">
        <v>0</v>
      </c>
      <c r="AC82" s="58">
        <v>0</v>
      </c>
      <c r="AD82" s="58">
        <v>0</v>
      </c>
      <c r="AE82" s="58">
        <v>0</v>
      </c>
      <c r="AF82" s="58">
        <v>0</v>
      </c>
      <c r="AG82" s="58">
        <v>0</v>
      </c>
      <c r="AH82" s="58" t="s">
        <v>365</v>
      </c>
    </row>
    <row r="83" spans="1:34" ht="12.75">
      <c r="A83" s="54" t="s">
        <v>357</v>
      </c>
      <c r="B83" s="54" t="s">
        <v>358</v>
      </c>
      <c r="C83" s="54" t="s">
        <v>364</v>
      </c>
      <c r="D83" s="54" t="s">
        <v>365</v>
      </c>
      <c r="E83" s="54" t="s">
        <v>365</v>
      </c>
      <c r="F83" s="54" t="s">
        <v>365</v>
      </c>
      <c r="G83" s="54" t="s">
        <v>365</v>
      </c>
      <c r="H83" s="58">
        <f>SUM(H85:H106)</f>
        <v>90.31305020833335</v>
      </c>
      <c r="I83" s="58" t="s">
        <v>365</v>
      </c>
      <c r="J83" s="58">
        <f>SUM(J85:J106)</f>
        <v>36.91522885367232</v>
      </c>
      <c r="K83" s="58">
        <f>SUM(K85:K106)</f>
        <v>90.31305020833335</v>
      </c>
      <c r="L83" s="58">
        <f aca="true" t="shared" si="28" ref="L83:AG83">SUM(L85:L106)</f>
        <v>0</v>
      </c>
      <c r="M83" s="58">
        <f t="shared" si="28"/>
        <v>0</v>
      </c>
      <c r="N83" s="58">
        <f>SUM(N85:N106)</f>
        <v>90.31305020833335</v>
      </c>
      <c r="O83" s="58">
        <f>SUM(O85:O106)</f>
        <v>0</v>
      </c>
      <c r="P83" s="58">
        <f t="shared" si="28"/>
        <v>0</v>
      </c>
      <c r="Q83" s="58">
        <f t="shared" si="28"/>
        <v>0</v>
      </c>
      <c r="R83" s="58">
        <f t="shared" si="28"/>
        <v>0</v>
      </c>
      <c r="S83" s="58">
        <f t="shared" si="28"/>
        <v>0</v>
      </c>
      <c r="T83" s="58">
        <f t="shared" si="28"/>
        <v>0</v>
      </c>
      <c r="U83" s="58">
        <f t="shared" si="28"/>
        <v>0</v>
      </c>
      <c r="V83" s="58">
        <f t="shared" si="28"/>
        <v>51.54591787500001</v>
      </c>
      <c r="W83" s="58">
        <f t="shared" si="28"/>
        <v>0</v>
      </c>
      <c r="X83" s="58">
        <f t="shared" si="28"/>
        <v>0</v>
      </c>
      <c r="Y83" s="58">
        <f>SUM(Y85:Y106)</f>
        <v>38.767132333333336</v>
      </c>
      <c r="Z83" s="58">
        <f>SUM(Z85:Z106)</f>
        <v>0</v>
      </c>
      <c r="AA83" s="58">
        <f>SUM(AA85:AA106)</f>
        <v>51.54591787500001</v>
      </c>
      <c r="AB83" s="58">
        <f>SUM(AB85:AB106)</f>
        <v>0</v>
      </c>
      <c r="AC83" s="58">
        <f t="shared" si="28"/>
        <v>0</v>
      </c>
      <c r="AD83" s="58">
        <f t="shared" si="28"/>
        <v>0</v>
      </c>
      <c r="AE83" s="58">
        <f t="shared" si="28"/>
        <v>0</v>
      </c>
      <c r="AF83" s="58">
        <f t="shared" si="28"/>
        <v>0</v>
      </c>
      <c r="AG83" s="58">
        <f t="shared" si="28"/>
        <v>51.54591787500001</v>
      </c>
      <c r="AH83" s="58" t="s">
        <v>365</v>
      </c>
    </row>
    <row r="84" spans="1:34" ht="12.75">
      <c r="A84" s="57"/>
      <c r="B84" s="57" t="s">
        <v>472</v>
      </c>
      <c r="C84" s="57"/>
      <c r="D84" s="57"/>
      <c r="E84" s="57"/>
      <c r="F84" s="57"/>
      <c r="G84" s="57"/>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row>
    <row r="85" spans="1:34" s="138" customFormat="1" ht="42">
      <c r="A85" s="113" t="s">
        <v>357</v>
      </c>
      <c r="B85" s="118" t="s">
        <v>362</v>
      </c>
      <c r="C85" s="113" t="s">
        <v>385</v>
      </c>
      <c r="D85" s="114" t="s">
        <v>366</v>
      </c>
      <c r="E85" s="114">
        <v>2017</v>
      </c>
      <c r="F85" s="114">
        <v>2018</v>
      </c>
      <c r="G85" s="113" t="s">
        <v>365</v>
      </c>
      <c r="H85" s="115">
        <f>(30.43017216+0.095+0.51868792)/1.18</f>
        <v>26.308356000000003</v>
      </c>
      <c r="I85" s="116" t="s">
        <v>365</v>
      </c>
      <c r="J85" s="116">
        <f>('ИП2020-2022'!O85)/1.18</f>
        <v>24.9969636220339</v>
      </c>
      <c r="K85" s="116">
        <f aca="true" t="shared" si="29" ref="K85:K95">L85+M85+N85+O85</f>
        <v>26.308356000000003</v>
      </c>
      <c r="L85" s="116">
        <v>0</v>
      </c>
      <c r="M85" s="116">
        <v>0</v>
      </c>
      <c r="N85" s="116">
        <f>H85</f>
        <v>26.308356000000003</v>
      </c>
      <c r="O85" s="116">
        <f>'ИП2020-2022'!X85</f>
        <v>0</v>
      </c>
      <c r="P85" s="115">
        <f aca="true" t="shared" si="30" ref="P85:P95">Q85+R85+S85+T85</f>
        <v>0</v>
      </c>
      <c r="Q85" s="116">
        <v>0</v>
      </c>
      <c r="R85" s="116">
        <v>0</v>
      </c>
      <c r="S85" s="116">
        <v>0</v>
      </c>
      <c r="T85" s="116">
        <v>0</v>
      </c>
      <c r="U85" s="114" t="s">
        <v>365</v>
      </c>
      <c r="V85" s="115">
        <f aca="true" t="shared" si="31" ref="V85:V95">K85-Y85</f>
        <v>0</v>
      </c>
      <c r="W85" s="114" t="s">
        <v>365</v>
      </c>
      <c r="X85" s="114" t="s">
        <v>365</v>
      </c>
      <c r="Y85" s="115">
        <f>H85</f>
        <v>26.308356000000003</v>
      </c>
      <c r="Z85" s="114" t="s">
        <v>365</v>
      </c>
      <c r="AA85" s="115">
        <v>0</v>
      </c>
      <c r="AB85" s="114" t="s">
        <v>365</v>
      </c>
      <c r="AC85" s="117">
        <f>('ИП2020-2022'!AI85)/1.2</f>
        <v>0</v>
      </c>
      <c r="AD85" s="114" t="s">
        <v>365</v>
      </c>
      <c r="AE85" s="117">
        <f>('ИП2020-2022'!AN85)/1.2</f>
        <v>0</v>
      </c>
      <c r="AF85" s="114" t="s">
        <v>365</v>
      </c>
      <c r="AG85" s="117">
        <f aca="true" t="shared" si="32" ref="AG85:AG95">AA85+AC85+AE85</f>
        <v>0</v>
      </c>
      <c r="AH85" s="114" t="s">
        <v>365</v>
      </c>
    </row>
    <row r="86" spans="1:34" s="138" customFormat="1" ht="31.5">
      <c r="A86" s="113" t="s">
        <v>357</v>
      </c>
      <c r="B86" s="118" t="s">
        <v>455</v>
      </c>
      <c r="C86" s="113" t="s">
        <v>456</v>
      </c>
      <c r="D86" s="114" t="s">
        <v>368</v>
      </c>
      <c r="E86" s="114">
        <v>2020</v>
      </c>
      <c r="F86" s="114">
        <v>2020</v>
      </c>
      <c r="G86" s="113" t="s">
        <v>365</v>
      </c>
      <c r="H86" s="116">
        <f>('ИП2020-2022'!I86)/1.2</f>
        <v>0.2875</v>
      </c>
      <c r="I86" s="116" t="s">
        <v>365</v>
      </c>
      <c r="J86" s="116">
        <f>('ИП2020-2022'!O86)/1.2</f>
        <v>0</v>
      </c>
      <c r="K86" s="116">
        <f t="shared" si="29"/>
        <v>0.2875</v>
      </c>
      <c r="L86" s="116">
        <v>0</v>
      </c>
      <c r="M86" s="116">
        <v>0</v>
      </c>
      <c r="N86" s="116">
        <f aca="true" t="shared" si="33" ref="N86:N94">H86</f>
        <v>0.2875</v>
      </c>
      <c r="O86" s="116">
        <f>'ИП2020-2022'!X86</f>
        <v>0</v>
      </c>
      <c r="P86" s="115">
        <f t="shared" si="30"/>
        <v>0</v>
      </c>
      <c r="Q86" s="116">
        <v>0</v>
      </c>
      <c r="R86" s="116">
        <v>0</v>
      </c>
      <c r="S86" s="116">
        <v>0</v>
      </c>
      <c r="T86" s="116">
        <v>0</v>
      </c>
      <c r="U86" s="114" t="s">
        <v>365</v>
      </c>
      <c r="V86" s="115">
        <f t="shared" si="31"/>
        <v>0.2875</v>
      </c>
      <c r="W86" s="114" t="s">
        <v>365</v>
      </c>
      <c r="X86" s="114" t="s">
        <v>365</v>
      </c>
      <c r="Y86" s="115">
        <f aca="true" t="shared" si="34" ref="Y86:Y94">J86</f>
        <v>0</v>
      </c>
      <c r="Z86" s="114" t="s">
        <v>365</v>
      </c>
      <c r="AA86" s="115">
        <f>('ИП2020-2022'!AD86)/1.2</f>
        <v>0.2875</v>
      </c>
      <c r="AB86" s="114" t="s">
        <v>365</v>
      </c>
      <c r="AC86" s="117">
        <f>('ИП2020-2022'!AI86)/1.2</f>
        <v>0</v>
      </c>
      <c r="AD86" s="114" t="s">
        <v>365</v>
      </c>
      <c r="AE86" s="117">
        <f>('ИП2020-2022'!AN86)/1.2</f>
        <v>0</v>
      </c>
      <c r="AF86" s="114" t="s">
        <v>365</v>
      </c>
      <c r="AG86" s="117">
        <f t="shared" si="32"/>
        <v>0.2875</v>
      </c>
      <c r="AH86" s="114" t="s">
        <v>365</v>
      </c>
    </row>
    <row r="87" spans="1:34" s="138" customFormat="1" ht="21">
      <c r="A87" s="113" t="s">
        <v>357</v>
      </c>
      <c r="B87" s="118" t="s">
        <v>457</v>
      </c>
      <c r="C87" s="113" t="s">
        <v>458</v>
      </c>
      <c r="D87" s="114" t="s">
        <v>368</v>
      </c>
      <c r="E87" s="114">
        <v>2020</v>
      </c>
      <c r="F87" s="114">
        <v>2020</v>
      </c>
      <c r="G87" s="113" t="s">
        <v>365</v>
      </c>
      <c r="H87" s="116">
        <f>('ИП2020-2022'!I87)/1.2</f>
        <v>2.3</v>
      </c>
      <c r="I87" s="116" t="s">
        <v>365</v>
      </c>
      <c r="J87" s="116">
        <f>('ИП2020-2022'!O87)/1.2</f>
        <v>0</v>
      </c>
      <c r="K87" s="116">
        <f t="shared" si="29"/>
        <v>2.3</v>
      </c>
      <c r="L87" s="116">
        <v>0</v>
      </c>
      <c r="M87" s="116">
        <v>0</v>
      </c>
      <c r="N87" s="116">
        <f t="shared" si="33"/>
        <v>2.3</v>
      </c>
      <c r="O87" s="116">
        <f>'ИП2020-2022'!X87</f>
        <v>0</v>
      </c>
      <c r="P87" s="115">
        <f t="shared" si="30"/>
        <v>0</v>
      </c>
      <c r="Q87" s="116">
        <v>0</v>
      </c>
      <c r="R87" s="116">
        <v>0</v>
      </c>
      <c r="S87" s="116">
        <v>0</v>
      </c>
      <c r="T87" s="116">
        <v>0</v>
      </c>
      <c r="U87" s="114" t="s">
        <v>365</v>
      </c>
      <c r="V87" s="115">
        <f t="shared" si="31"/>
        <v>2.3</v>
      </c>
      <c r="W87" s="114" t="s">
        <v>365</v>
      </c>
      <c r="X87" s="114" t="s">
        <v>365</v>
      </c>
      <c r="Y87" s="115">
        <f t="shared" si="34"/>
        <v>0</v>
      </c>
      <c r="Z87" s="114" t="s">
        <v>365</v>
      </c>
      <c r="AA87" s="115">
        <f>('ИП2020-2022'!AD87)/1.2</f>
        <v>2.3</v>
      </c>
      <c r="AB87" s="114" t="s">
        <v>365</v>
      </c>
      <c r="AC87" s="117">
        <f>('ИП2020-2022'!AI87)/1.2</f>
        <v>0</v>
      </c>
      <c r="AD87" s="114" t="s">
        <v>365</v>
      </c>
      <c r="AE87" s="117">
        <f>('ИП2020-2022'!AN87)/1.2</f>
        <v>0</v>
      </c>
      <c r="AF87" s="114" t="s">
        <v>365</v>
      </c>
      <c r="AG87" s="117">
        <f t="shared" si="32"/>
        <v>2.3</v>
      </c>
      <c r="AH87" s="114" t="s">
        <v>365</v>
      </c>
    </row>
    <row r="88" spans="1:34" s="138" customFormat="1" ht="21">
      <c r="A88" s="113" t="s">
        <v>357</v>
      </c>
      <c r="B88" s="118" t="s">
        <v>459</v>
      </c>
      <c r="C88" s="113" t="s">
        <v>460</v>
      </c>
      <c r="D88" s="114" t="s">
        <v>367</v>
      </c>
      <c r="E88" s="114">
        <v>2020</v>
      </c>
      <c r="F88" s="114">
        <v>2020</v>
      </c>
      <c r="G88" s="113" t="s">
        <v>365</v>
      </c>
      <c r="H88" s="116">
        <f>('ИП2020-2022'!I88)/1.2</f>
        <v>17.875</v>
      </c>
      <c r="I88" s="116" t="s">
        <v>365</v>
      </c>
      <c r="J88" s="116">
        <f>('ИП2020-2022'!O88)/1.2</f>
        <v>0</v>
      </c>
      <c r="K88" s="116">
        <f t="shared" si="29"/>
        <v>17.875</v>
      </c>
      <c r="L88" s="116">
        <v>0</v>
      </c>
      <c r="M88" s="116">
        <v>0</v>
      </c>
      <c r="N88" s="116">
        <f>H88</f>
        <v>17.875</v>
      </c>
      <c r="O88" s="116">
        <f>'ИП2020-2022'!X88</f>
        <v>0</v>
      </c>
      <c r="P88" s="115">
        <f t="shared" si="30"/>
        <v>0</v>
      </c>
      <c r="Q88" s="116">
        <v>0</v>
      </c>
      <c r="R88" s="116">
        <v>0</v>
      </c>
      <c r="S88" s="116">
        <v>0</v>
      </c>
      <c r="T88" s="116">
        <v>0</v>
      </c>
      <c r="U88" s="114" t="s">
        <v>365</v>
      </c>
      <c r="V88" s="115">
        <f t="shared" si="31"/>
        <v>17.875</v>
      </c>
      <c r="W88" s="114" t="s">
        <v>365</v>
      </c>
      <c r="X88" s="114" t="s">
        <v>365</v>
      </c>
      <c r="Y88" s="115">
        <f t="shared" si="34"/>
        <v>0</v>
      </c>
      <c r="Z88" s="114" t="s">
        <v>365</v>
      </c>
      <c r="AA88" s="115">
        <f>('ИП2020-2022'!AD88)/1.2</f>
        <v>17.875</v>
      </c>
      <c r="AB88" s="114" t="s">
        <v>365</v>
      </c>
      <c r="AC88" s="117">
        <f>('ИП2020-2022'!AI88)/1.2</f>
        <v>0</v>
      </c>
      <c r="AD88" s="114" t="s">
        <v>365</v>
      </c>
      <c r="AE88" s="117">
        <f>('ИП2020-2022'!AN88)/1.2</f>
        <v>0</v>
      </c>
      <c r="AF88" s="114" t="s">
        <v>365</v>
      </c>
      <c r="AG88" s="117">
        <f t="shared" si="32"/>
        <v>17.875</v>
      </c>
      <c r="AH88" s="114" t="s">
        <v>365</v>
      </c>
    </row>
    <row r="89" spans="1:34" s="138" customFormat="1" ht="21">
      <c r="A89" s="113" t="s">
        <v>357</v>
      </c>
      <c r="B89" s="118" t="s">
        <v>461</v>
      </c>
      <c r="C89" s="113" t="s">
        <v>462</v>
      </c>
      <c r="D89" s="114" t="s">
        <v>367</v>
      </c>
      <c r="E89" s="114">
        <v>2020</v>
      </c>
      <c r="F89" s="114">
        <v>2020</v>
      </c>
      <c r="G89" s="113" t="s">
        <v>365</v>
      </c>
      <c r="H89" s="116">
        <f>('ИП2020-2022'!I89)/1.2</f>
        <v>1.255149</v>
      </c>
      <c r="I89" s="116" t="s">
        <v>365</v>
      </c>
      <c r="J89" s="116">
        <f>('ИП2020-2022'!O89)/1.2</f>
        <v>0</v>
      </c>
      <c r="K89" s="116">
        <f t="shared" si="29"/>
        <v>1.255149</v>
      </c>
      <c r="L89" s="116">
        <v>0</v>
      </c>
      <c r="M89" s="116">
        <v>0</v>
      </c>
      <c r="N89" s="116">
        <f t="shared" si="33"/>
        <v>1.255149</v>
      </c>
      <c r="O89" s="116">
        <f>'ИП2020-2022'!X89</f>
        <v>0</v>
      </c>
      <c r="P89" s="115">
        <f t="shared" si="30"/>
        <v>0</v>
      </c>
      <c r="Q89" s="116">
        <v>0</v>
      </c>
      <c r="R89" s="116">
        <v>0</v>
      </c>
      <c r="S89" s="116">
        <v>0</v>
      </c>
      <c r="T89" s="116">
        <v>0</v>
      </c>
      <c r="U89" s="114" t="s">
        <v>365</v>
      </c>
      <c r="V89" s="115">
        <f t="shared" si="31"/>
        <v>1.255149</v>
      </c>
      <c r="W89" s="114" t="s">
        <v>365</v>
      </c>
      <c r="X89" s="114" t="s">
        <v>365</v>
      </c>
      <c r="Y89" s="115">
        <f t="shared" si="34"/>
        <v>0</v>
      </c>
      <c r="Z89" s="114" t="s">
        <v>365</v>
      </c>
      <c r="AA89" s="115">
        <f>('ИП2020-2022'!AD89)/1.2</f>
        <v>1.255149</v>
      </c>
      <c r="AB89" s="114" t="s">
        <v>365</v>
      </c>
      <c r="AC89" s="117">
        <f>('ИП2020-2022'!AI89)/1.2</f>
        <v>0</v>
      </c>
      <c r="AD89" s="114" t="s">
        <v>365</v>
      </c>
      <c r="AE89" s="117">
        <f>('ИП2020-2022'!AN89)/1.2</f>
        <v>0</v>
      </c>
      <c r="AF89" s="114" t="s">
        <v>365</v>
      </c>
      <c r="AG89" s="117">
        <f t="shared" si="32"/>
        <v>1.255149</v>
      </c>
      <c r="AH89" s="114" t="s">
        <v>365</v>
      </c>
    </row>
    <row r="90" spans="1:34" s="138" customFormat="1" ht="21">
      <c r="A90" s="113" t="s">
        <v>357</v>
      </c>
      <c r="B90" s="118" t="s">
        <v>463</v>
      </c>
      <c r="C90" s="113" t="s">
        <v>464</v>
      </c>
      <c r="D90" s="114" t="s">
        <v>367</v>
      </c>
      <c r="E90" s="114">
        <v>2020</v>
      </c>
      <c r="F90" s="114">
        <v>2020</v>
      </c>
      <c r="G90" s="113" t="s">
        <v>365</v>
      </c>
      <c r="H90" s="116">
        <f>('ИП2020-2022'!I90)/1.2</f>
        <v>0.4166666666666667</v>
      </c>
      <c r="I90" s="116" t="s">
        <v>365</v>
      </c>
      <c r="J90" s="116">
        <f>('ИП2020-2022'!O90)/1.2</f>
        <v>0</v>
      </c>
      <c r="K90" s="116">
        <f t="shared" si="29"/>
        <v>0.4166666666666667</v>
      </c>
      <c r="L90" s="116">
        <v>0</v>
      </c>
      <c r="M90" s="116">
        <v>0</v>
      </c>
      <c r="N90" s="116">
        <f t="shared" si="33"/>
        <v>0.4166666666666667</v>
      </c>
      <c r="O90" s="116">
        <f>'ИП2020-2022'!X90</f>
        <v>0</v>
      </c>
      <c r="P90" s="115">
        <f t="shared" si="30"/>
        <v>0</v>
      </c>
      <c r="Q90" s="116">
        <v>0</v>
      </c>
      <c r="R90" s="116">
        <v>0</v>
      </c>
      <c r="S90" s="116">
        <v>0</v>
      </c>
      <c r="T90" s="116">
        <v>0</v>
      </c>
      <c r="U90" s="114" t="s">
        <v>365</v>
      </c>
      <c r="V90" s="115">
        <f t="shared" si="31"/>
        <v>0.4166666666666667</v>
      </c>
      <c r="W90" s="114" t="s">
        <v>365</v>
      </c>
      <c r="X90" s="114" t="s">
        <v>365</v>
      </c>
      <c r="Y90" s="115">
        <f t="shared" si="34"/>
        <v>0</v>
      </c>
      <c r="Z90" s="114" t="s">
        <v>365</v>
      </c>
      <c r="AA90" s="115">
        <f>('ИП2020-2022'!AD90)/1.2</f>
        <v>0.4166666666666667</v>
      </c>
      <c r="AB90" s="114" t="s">
        <v>365</v>
      </c>
      <c r="AC90" s="117">
        <f>('ИП2020-2022'!AI90)/1.2</f>
        <v>0</v>
      </c>
      <c r="AD90" s="114" t="s">
        <v>365</v>
      </c>
      <c r="AE90" s="117">
        <f>('ИП2020-2022'!AN90)/1.2</f>
        <v>0</v>
      </c>
      <c r="AF90" s="114" t="s">
        <v>365</v>
      </c>
      <c r="AG90" s="117">
        <f t="shared" si="32"/>
        <v>0.4166666666666667</v>
      </c>
      <c r="AH90" s="114" t="s">
        <v>365</v>
      </c>
    </row>
    <row r="91" spans="1:34" s="138" customFormat="1" ht="21">
      <c r="A91" s="113" t="s">
        <v>357</v>
      </c>
      <c r="B91" s="118" t="s">
        <v>640</v>
      </c>
      <c r="C91" s="113" t="s">
        <v>465</v>
      </c>
      <c r="D91" s="114" t="s">
        <v>367</v>
      </c>
      <c r="E91" s="114">
        <v>2020</v>
      </c>
      <c r="F91" s="114">
        <v>2020</v>
      </c>
      <c r="G91" s="113" t="s">
        <v>365</v>
      </c>
      <c r="H91" s="116">
        <f>('ИП2020-2022'!I91)/1.2</f>
        <v>2.625</v>
      </c>
      <c r="I91" s="117" t="s">
        <v>365</v>
      </c>
      <c r="J91" s="116">
        <f>('ИП2020-2022'!O91)/1.2</f>
        <v>0</v>
      </c>
      <c r="K91" s="116">
        <f t="shared" si="29"/>
        <v>2.625</v>
      </c>
      <c r="L91" s="116">
        <v>0</v>
      </c>
      <c r="M91" s="116">
        <v>0</v>
      </c>
      <c r="N91" s="116">
        <f t="shared" si="33"/>
        <v>2.625</v>
      </c>
      <c r="O91" s="116">
        <f>'ИП2020-2022'!X91</f>
        <v>0</v>
      </c>
      <c r="P91" s="115">
        <f t="shared" si="30"/>
        <v>0</v>
      </c>
      <c r="Q91" s="116">
        <v>0</v>
      </c>
      <c r="R91" s="116">
        <v>0</v>
      </c>
      <c r="S91" s="116">
        <v>0</v>
      </c>
      <c r="T91" s="116">
        <v>0</v>
      </c>
      <c r="U91" s="114" t="s">
        <v>365</v>
      </c>
      <c r="V91" s="115">
        <f t="shared" si="31"/>
        <v>2.625</v>
      </c>
      <c r="W91" s="114" t="s">
        <v>365</v>
      </c>
      <c r="X91" s="114" t="s">
        <v>365</v>
      </c>
      <c r="Y91" s="115">
        <f t="shared" si="34"/>
        <v>0</v>
      </c>
      <c r="Z91" s="114" t="s">
        <v>365</v>
      </c>
      <c r="AA91" s="115">
        <f>('ИП2020-2022'!AD91)/1.2</f>
        <v>2.625</v>
      </c>
      <c r="AB91" s="114" t="s">
        <v>365</v>
      </c>
      <c r="AC91" s="117">
        <f>('ИП2020-2022'!AI91)/1.2</f>
        <v>0</v>
      </c>
      <c r="AD91" s="114" t="s">
        <v>365</v>
      </c>
      <c r="AE91" s="117">
        <f>('ИП2020-2022'!AN91)/1.2</f>
        <v>0</v>
      </c>
      <c r="AF91" s="114" t="s">
        <v>365</v>
      </c>
      <c r="AG91" s="117">
        <f t="shared" si="32"/>
        <v>2.625</v>
      </c>
      <c r="AH91" s="114" t="s">
        <v>365</v>
      </c>
    </row>
    <row r="92" spans="1:34" s="138" customFormat="1" ht="21">
      <c r="A92" s="113" t="s">
        <v>357</v>
      </c>
      <c r="B92" s="118" t="s">
        <v>466</v>
      </c>
      <c r="C92" s="113" t="s">
        <v>467</v>
      </c>
      <c r="D92" s="114" t="s">
        <v>367</v>
      </c>
      <c r="E92" s="114">
        <v>2020</v>
      </c>
      <c r="F92" s="114">
        <v>2020</v>
      </c>
      <c r="G92" s="113" t="s">
        <v>365</v>
      </c>
      <c r="H92" s="116">
        <f>('ИП2020-2022'!I92)/1.2</f>
        <v>1.2833333333333334</v>
      </c>
      <c r="I92" s="117" t="s">
        <v>365</v>
      </c>
      <c r="J92" s="116">
        <f>('ИП2020-2022'!O92)/1.2</f>
        <v>0</v>
      </c>
      <c r="K92" s="116">
        <f t="shared" si="29"/>
        <v>1.2833333333333334</v>
      </c>
      <c r="L92" s="116">
        <v>0</v>
      </c>
      <c r="M92" s="116">
        <v>0</v>
      </c>
      <c r="N92" s="116">
        <f t="shared" si="33"/>
        <v>1.2833333333333334</v>
      </c>
      <c r="O92" s="116">
        <f>'ИП2020-2022'!X92</f>
        <v>0</v>
      </c>
      <c r="P92" s="115">
        <f t="shared" si="30"/>
        <v>0</v>
      </c>
      <c r="Q92" s="116">
        <v>0</v>
      </c>
      <c r="R92" s="116">
        <v>0</v>
      </c>
      <c r="S92" s="116">
        <v>0</v>
      </c>
      <c r="T92" s="116">
        <v>0</v>
      </c>
      <c r="U92" s="114" t="s">
        <v>365</v>
      </c>
      <c r="V92" s="115">
        <f t="shared" si="31"/>
        <v>1.2833333333333334</v>
      </c>
      <c r="W92" s="114" t="s">
        <v>365</v>
      </c>
      <c r="X92" s="114" t="s">
        <v>365</v>
      </c>
      <c r="Y92" s="115">
        <f t="shared" si="34"/>
        <v>0</v>
      </c>
      <c r="Z92" s="114" t="s">
        <v>365</v>
      </c>
      <c r="AA92" s="115">
        <f>('ИП2020-2022'!AD92)/1.2</f>
        <v>1.2833333333333334</v>
      </c>
      <c r="AB92" s="114" t="s">
        <v>365</v>
      </c>
      <c r="AC92" s="117">
        <f>('ИП2020-2022'!AI92)/1.2</f>
        <v>0</v>
      </c>
      <c r="AD92" s="114" t="s">
        <v>365</v>
      </c>
      <c r="AE92" s="117">
        <f>('ИП2020-2022'!AN92)/1.2</f>
        <v>0</v>
      </c>
      <c r="AF92" s="114" t="s">
        <v>365</v>
      </c>
      <c r="AG92" s="117">
        <f t="shared" si="32"/>
        <v>1.2833333333333334</v>
      </c>
      <c r="AH92" s="114" t="s">
        <v>365</v>
      </c>
    </row>
    <row r="93" spans="1:34" s="138" customFormat="1" ht="24.75" customHeight="1">
      <c r="A93" s="113" t="s">
        <v>357</v>
      </c>
      <c r="B93" s="118" t="s">
        <v>468</v>
      </c>
      <c r="C93" s="113" t="s">
        <v>469</v>
      </c>
      <c r="D93" s="114" t="s">
        <v>367</v>
      </c>
      <c r="E93" s="114">
        <v>2020</v>
      </c>
      <c r="F93" s="114">
        <v>2020</v>
      </c>
      <c r="G93" s="113" t="s">
        <v>365</v>
      </c>
      <c r="H93" s="116">
        <f>('ИП2020-2022'!I93)/1.2</f>
        <v>0.75</v>
      </c>
      <c r="I93" s="117" t="s">
        <v>365</v>
      </c>
      <c r="J93" s="116">
        <f>('ИП2020-2022'!O93)/1.2</f>
        <v>0</v>
      </c>
      <c r="K93" s="116">
        <f t="shared" si="29"/>
        <v>0.75</v>
      </c>
      <c r="L93" s="116">
        <v>0</v>
      </c>
      <c r="M93" s="116">
        <v>0</v>
      </c>
      <c r="N93" s="116">
        <f t="shared" si="33"/>
        <v>0.75</v>
      </c>
      <c r="O93" s="116">
        <f>'ИП2020-2022'!X93</f>
        <v>0</v>
      </c>
      <c r="P93" s="115">
        <f t="shared" si="30"/>
        <v>0</v>
      </c>
      <c r="Q93" s="116">
        <v>0</v>
      </c>
      <c r="R93" s="116">
        <v>0</v>
      </c>
      <c r="S93" s="116">
        <v>0</v>
      </c>
      <c r="T93" s="116">
        <v>0</v>
      </c>
      <c r="U93" s="114" t="s">
        <v>365</v>
      </c>
      <c r="V93" s="115">
        <f t="shared" si="31"/>
        <v>0.75</v>
      </c>
      <c r="W93" s="114" t="s">
        <v>365</v>
      </c>
      <c r="X93" s="114" t="s">
        <v>365</v>
      </c>
      <c r="Y93" s="115">
        <f t="shared" si="34"/>
        <v>0</v>
      </c>
      <c r="Z93" s="114" t="s">
        <v>365</v>
      </c>
      <c r="AA93" s="115">
        <f>('ИП2020-2022'!AD93)/1.2</f>
        <v>0.75</v>
      </c>
      <c r="AB93" s="114" t="s">
        <v>365</v>
      </c>
      <c r="AC93" s="117">
        <f>('ИП2020-2022'!AI93)/1.2</f>
        <v>0</v>
      </c>
      <c r="AD93" s="114" t="s">
        <v>365</v>
      </c>
      <c r="AE93" s="117">
        <f>('ИП2020-2022'!AN93)/1.2</f>
        <v>0</v>
      </c>
      <c r="AF93" s="114" t="s">
        <v>365</v>
      </c>
      <c r="AG93" s="117">
        <f t="shared" si="32"/>
        <v>0.75</v>
      </c>
      <c r="AH93" s="114" t="s">
        <v>365</v>
      </c>
    </row>
    <row r="94" spans="1:34" s="138" customFormat="1" ht="42">
      <c r="A94" s="113" t="s">
        <v>357</v>
      </c>
      <c r="B94" s="118" t="s">
        <v>387</v>
      </c>
      <c r="C94" s="113" t="s">
        <v>470</v>
      </c>
      <c r="D94" s="114" t="s">
        <v>367</v>
      </c>
      <c r="E94" s="114">
        <v>2020</v>
      </c>
      <c r="F94" s="114">
        <v>2020</v>
      </c>
      <c r="G94" s="113" t="s">
        <v>365</v>
      </c>
      <c r="H94" s="116">
        <f>('ИП2020-2022'!I94)/1.2</f>
        <v>0.4166666666666667</v>
      </c>
      <c r="I94" s="117" t="s">
        <v>365</v>
      </c>
      <c r="J94" s="116">
        <f>('ИП2020-2022'!O94)/1.2</f>
        <v>0</v>
      </c>
      <c r="K94" s="116">
        <f t="shared" si="29"/>
        <v>0.4166666666666667</v>
      </c>
      <c r="L94" s="116">
        <v>0</v>
      </c>
      <c r="M94" s="116">
        <v>0</v>
      </c>
      <c r="N94" s="116">
        <f t="shared" si="33"/>
        <v>0.4166666666666667</v>
      </c>
      <c r="O94" s="116">
        <f>'ИП2020-2022'!X94</f>
        <v>0</v>
      </c>
      <c r="P94" s="115">
        <f t="shared" si="30"/>
        <v>0</v>
      </c>
      <c r="Q94" s="116">
        <v>0</v>
      </c>
      <c r="R94" s="116">
        <v>0</v>
      </c>
      <c r="S94" s="116">
        <v>0</v>
      </c>
      <c r="T94" s="116">
        <v>0</v>
      </c>
      <c r="U94" s="114" t="s">
        <v>365</v>
      </c>
      <c r="V94" s="115">
        <f t="shared" si="31"/>
        <v>0.4166666666666667</v>
      </c>
      <c r="W94" s="114" t="s">
        <v>365</v>
      </c>
      <c r="X94" s="114" t="s">
        <v>365</v>
      </c>
      <c r="Y94" s="115">
        <f t="shared" si="34"/>
        <v>0</v>
      </c>
      <c r="Z94" s="114" t="s">
        <v>365</v>
      </c>
      <c r="AA94" s="115">
        <f>('ИП2020-2022'!AD94)/1.2</f>
        <v>0.4166666666666667</v>
      </c>
      <c r="AB94" s="114" t="s">
        <v>365</v>
      </c>
      <c r="AC94" s="117">
        <f>('ИП2020-2022'!AI94)/1.2</f>
        <v>0</v>
      </c>
      <c r="AD94" s="114" t="s">
        <v>365</v>
      </c>
      <c r="AE94" s="117">
        <f>('ИП2020-2022'!AN94)/1.2</f>
        <v>0</v>
      </c>
      <c r="AF94" s="114" t="s">
        <v>365</v>
      </c>
      <c r="AG94" s="117">
        <f t="shared" si="32"/>
        <v>0.4166666666666667</v>
      </c>
      <c r="AH94" s="114" t="s">
        <v>365</v>
      </c>
    </row>
    <row r="95" spans="1:34" s="138" customFormat="1" ht="42">
      <c r="A95" s="113" t="s">
        <v>357</v>
      </c>
      <c r="B95" s="118" t="s">
        <v>674</v>
      </c>
      <c r="C95" s="113" t="s">
        <v>475</v>
      </c>
      <c r="D95" s="114" t="s">
        <v>366</v>
      </c>
      <c r="E95" s="114">
        <v>2019</v>
      </c>
      <c r="F95" s="114">
        <v>2020</v>
      </c>
      <c r="G95" s="113" t="s">
        <v>365</v>
      </c>
      <c r="H95" s="116">
        <f>('ИП2020-2022'!I95)/1.2</f>
        <v>7.4572517000000005</v>
      </c>
      <c r="I95" s="117" t="s">
        <v>365</v>
      </c>
      <c r="J95" s="116">
        <f>('ИП2020-2022'!O95)/1.2</f>
        <v>0.6697042416666666</v>
      </c>
      <c r="K95" s="116">
        <f t="shared" si="29"/>
        <v>7.4572517000000005</v>
      </c>
      <c r="L95" s="116">
        <v>0</v>
      </c>
      <c r="M95" s="116">
        <v>0</v>
      </c>
      <c r="N95" s="116">
        <f>H95</f>
        <v>7.4572517000000005</v>
      </c>
      <c r="O95" s="116">
        <f>'ИП2020-2022'!X95</f>
        <v>0</v>
      </c>
      <c r="P95" s="115">
        <f t="shared" si="30"/>
        <v>0</v>
      </c>
      <c r="Q95" s="116">
        <v>0</v>
      </c>
      <c r="R95" s="116">
        <v>0</v>
      </c>
      <c r="S95" s="116">
        <v>0</v>
      </c>
      <c r="T95" s="116">
        <v>0</v>
      </c>
      <c r="U95" s="114" t="s">
        <v>365</v>
      </c>
      <c r="V95" s="115">
        <f t="shared" si="31"/>
        <v>6.787547458333334</v>
      </c>
      <c r="W95" s="114" t="s">
        <v>365</v>
      </c>
      <c r="X95" s="114" t="s">
        <v>365</v>
      </c>
      <c r="Y95" s="115">
        <f>J95</f>
        <v>0.6697042416666666</v>
      </c>
      <c r="Z95" s="114" t="s">
        <v>365</v>
      </c>
      <c r="AA95" s="115">
        <f>('ИП2020-2022'!AD95)/1.2</f>
        <v>6.787547458333334</v>
      </c>
      <c r="AB95" s="114" t="s">
        <v>365</v>
      </c>
      <c r="AC95" s="117">
        <f>('ИП2020-2022'!AI95)/1.2</f>
        <v>0</v>
      </c>
      <c r="AD95" s="114" t="s">
        <v>365</v>
      </c>
      <c r="AE95" s="117">
        <f>('ИП2020-2022'!AN95)/1.2</f>
        <v>0</v>
      </c>
      <c r="AF95" s="114" t="s">
        <v>365</v>
      </c>
      <c r="AG95" s="117">
        <f t="shared" si="32"/>
        <v>6.787547458333334</v>
      </c>
      <c r="AH95" s="114" t="s">
        <v>365</v>
      </c>
    </row>
    <row r="96" spans="1:34" ht="12.75">
      <c r="A96" s="105"/>
      <c r="B96" s="106" t="s">
        <v>473</v>
      </c>
      <c r="C96" s="105"/>
      <c r="D96" s="107"/>
      <c r="E96" s="107"/>
      <c r="F96" s="10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row>
    <row r="97" spans="1:34" s="139" customFormat="1" ht="42">
      <c r="A97" s="113" t="s">
        <v>357</v>
      </c>
      <c r="B97" s="118" t="s">
        <v>363</v>
      </c>
      <c r="C97" s="113" t="s">
        <v>386</v>
      </c>
      <c r="D97" s="114" t="s">
        <v>366</v>
      </c>
      <c r="E97" s="114">
        <v>2017</v>
      </c>
      <c r="F97" s="114">
        <v>2018</v>
      </c>
      <c r="G97" s="113" t="s">
        <v>365</v>
      </c>
      <c r="H97" s="116">
        <f>(12.75606206+0.025+0.095)/1.18</f>
        <v>10.911917</v>
      </c>
      <c r="I97" s="117" t="s">
        <v>365</v>
      </c>
      <c r="J97" s="116">
        <f>('ИП2020-2022'!O97)/1.18</f>
        <v>10.371405898305085</v>
      </c>
      <c r="K97" s="116">
        <f>L97+M97+N97+O97</f>
        <v>10.911917</v>
      </c>
      <c r="L97" s="116">
        <v>0</v>
      </c>
      <c r="M97" s="116">
        <v>0</v>
      </c>
      <c r="N97" s="116">
        <f>H97</f>
        <v>10.911917</v>
      </c>
      <c r="O97" s="116">
        <f>'ИП2020-2022'!X97</f>
        <v>0</v>
      </c>
      <c r="P97" s="115">
        <f>Q97+R97+S97+T97</f>
        <v>0</v>
      </c>
      <c r="Q97" s="116">
        <v>0</v>
      </c>
      <c r="R97" s="116">
        <v>0</v>
      </c>
      <c r="S97" s="116">
        <v>0</v>
      </c>
      <c r="T97" s="116">
        <v>0</v>
      </c>
      <c r="U97" s="114" t="s">
        <v>365</v>
      </c>
      <c r="V97" s="115">
        <f>K97-Y97</f>
        <v>0</v>
      </c>
      <c r="W97" s="114" t="s">
        <v>365</v>
      </c>
      <c r="X97" s="114" t="s">
        <v>365</v>
      </c>
      <c r="Y97" s="115">
        <f>H97</f>
        <v>10.911917</v>
      </c>
      <c r="Z97" s="114" t="s">
        <v>365</v>
      </c>
      <c r="AA97" s="115">
        <v>0</v>
      </c>
      <c r="AB97" s="114" t="s">
        <v>365</v>
      </c>
      <c r="AC97" s="117">
        <f>('ИП2020-2022'!AI97)/1.2</f>
        <v>0</v>
      </c>
      <c r="AD97" s="114" t="s">
        <v>365</v>
      </c>
      <c r="AE97" s="117">
        <f>('ИП2020-2022'!AN97)/1.2</f>
        <v>0</v>
      </c>
      <c r="AF97" s="114" t="s">
        <v>365</v>
      </c>
      <c r="AG97" s="117">
        <f>AA97+AC97+AE97</f>
        <v>0</v>
      </c>
      <c r="AH97" s="114" t="s">
        <v>365</v>
      </c>
    </row>
    <row r="98" spans="1:34" s="139" customFormat="1" ht="31.5">
      <c r="A98" s="113" t="s">
        <v>357</v>
      </c>
      <c r="B98" s="118" t="s">
        <v>673</v>
      </c>
      <c r="C98" s="113" t="s">
        <v>380</v>
      </c>
      <c r="D98" s="114" t="s">
        <v>366</v>
      </c>
      <c r="E98" s="114">
        <v>2019</v>
      </c>
      <c r="F98" s="114">
        <v>2020</v>
      </c>
      <c r="G98" s="113" t="s">
        <v>365</v>
      </c>
      <c r="H98" s="116">
        <f>('ИП2020-2022'!I98)/1.2</f>
        <v>4.597494925</v>
      </c>
      <c r="I98" s="117" t="s">
        <v>365</v>
      </c>
      <c r="J98" s="116">
        <f>('ИП2020-2022'!O98)/1.2</f>
        <v>0.36003729166666665</v>
      </c>
      <c r="K98" s="116">
        <f>L98+M98+N98+O98</f>
        <v>4.597494925</v>
      </c>
      <c r="L98" s="116">
        <v>0</v>
      </c>
      <c r="M98" s="116">
        <v>0</v>
      </c>
      <c r="N98" s="116">
        <f>H98</f>
        <v>4.597494925</v>
      </c>
      <c r="O98" s="116">
        <f>'ИП2020-2022'!X98</f>
        <v>0</v>
      </c>
      <c r="P98" s="115">
        <f>Q98+R98+S98+T98</f>
        <v>0</v>
      </c>
      <c r="Q98" s="116">
        <v>0</v>
      </c>
      <c r="R98" s="116">
        <v>0</v>
      </c>
      <c r="S98" s="116">
        <v>0</v>
      </c>
      <c r="T98" s="116">
        <v>0</v>
      </c>
      <c r="U98" s="114" t="s">
        <v>365</v>
      </c>
      <c r="V98" s="115">
        <f>K98-Y98</f>
        <v>4.237457633333333</v>
      </c>
      <c r="W98" s="114" t="s">
        <v>365</v>
      </c>
      <c r="X98" s="114" t="s">
        <v>365</v>
      </c>
      <c r="Y98" s="115">
        <f>J98</f>
        <v>0.36003729166666665</v>
      </c>
      <c r="Z98" s="114" t="s">
        <v>365</v>
      </c>
      <c r="AA98" s="115">
        <f>('ИП2020-2022'!AD98)/1.2</f>
        <v>4.237457633333333</v>
      </c>
      <c r="AB98" s="114" t="s">
        <v>365</v>
      </c>
      <c r="AC98" s="117">
        <f>('ИП2020-2022'!AI98)/1.2</f>
        <v>0</v>
      </c>
      <c r="AD98" s="114" t="s">
        <v>365</v>
      </c>
      <c r="AE98" s="117">
        <f>('ИП2020-2022'!AN98)/1.2</f>
        <v>0</v>
      </c>
      <c r="AF98" s="114" t="s">
        <v>365</v>
      </c>
      <c r="AG98" s="117">
        <f>AA98+AC98+AE98</f>
        <v>4.237457633333333</v>
      </c>
      <c r="AH98" s="114" t="s">
        <v>365</v>
      </c>
    </row>
    <row r="99" spans="1:34" s="139" customFormat="1" ht="21">
      <c r="A99" s="113" t="s">
        <v>357</v>
      </c>
      <c r="B99" s="118" t="s">
        <v>509</v>
      </c>
      <c r="C99" s="113" t="s">
        <v>644</v>
      </c>
      <c r="D99" s="114" t="s">
        <v>367</v>
      </c>
      <c r="E99" s="114">
        <v>2020</v>
      </c>
      <c r="F99" s="114">
        <v>2020</v>
      </c>
      <c r="G99" s="113" t="s">
        <v>365</v>
      </c>
      <c r="H99" s="116">
        <f>('ИП2020-2022'!I99)/1.2</f>
        <v>2.625</v>
      </c>
      <c r="I99" s="117" t="s">
        <v>365</v>
      </c>
      <c r="J99" s="116">
        <f>('ИП2020-2022'!O99)/1.2</f>
        <v>0</v>
      </c>
      <c r="K99" s="116">
        <f>L99+M99+N99+O99</f>
        <v>2.625</v>
      </c>
      <c r="L99" s="116">
        <v>0</v>
      </c>
      <c r="M99" s="116">
        <v>0</v>
      </c>
      <c r="N99" s="116">
        <f>H99</f>
        <v>2.625</v>
      </c>
      <c r="O99" s="116">
        <f>'ИП2020-2022'!X99</f>
        <v>0</v>
      </c>
      <c r="P99" s="115">
        <f>Q99+R99+S99+T99</f>
        <v>0</v>
      </c>
      <c r="Q99" s="116">
        <v>0</v>
      </c>
      <c r="R99" s="116">
        <v>0</v>
      </c>
      <c r="S99" s="116">
        <v>0</v>
      </c>
      <c r="T99" s="116">
        <v>0</v>
      </c>
      <c r="U99" s="114" t="s">
        <v>365</v>
      </c>
      <c r="V99" s="115">
        <f>K99-Y99</f>
        <v>2.625</v>
      </c>
      <c r="W99" s="114" t="s">
        <v>365</v>
      </c>
      <c r="X99" s="114" t="s">
        <v>365</v>
      </c>
      <c r="Y99" s="115">
        <f>J99</f>
        <v>0</v>
      </c>
      <c r="Z99" s="114" t="s">
        <v>365</v>
      </c>
      <c r="AA99" s="115">
        <f>('ИП2020-2022'!AD99)/1.2</f>
        <v>2.625</v>
      </c>
      <c r="AB99" s="114" t="s">
        <v>365</v>
      </c>
      <c r="AC99" s="117">
        <f>('ИП2020-2022'!AI99)/1.2</f>
        <v>0</v>
      </c>
      <c r="AD99" s="114" t="s">
        <v>365</v>
      </c>
      <c r="AE99" s="117">
        <f>('ИП2020-2022'!AN99)/1.2</f>
        <v>0</v>
      </c>
      <c r="AF99" s="114" t="s">
        <v>365</v>
      </c>
      <c r="AG99" s="117">
        <f>AA99+AC99+AE99</f>
        <v>2.625</v>
      </c>
      <c r="AH99" s="114" t="s">
        <v>365</v>
      </c>
    </row>
    <row r="100" spans="1:34" s="139" customFormat="1" ht="31.5" customHeight="1">
      <c r="A100" s="113" t="s">
        <v>357</v>
      </c>
      <c r="B100" s="118" t="s">
        <v>482</v>
      </c>
      <c r="C100" s="113" t="s">
        <v>406</v>
      </c>
      <c r="D100" s="114" t="s">
        <v>367</v>
      </c>
      <c r="E100" s="114">
        <v>2020</v>
      </c>
      <c r="F100" s="114">
        <v>2020</v>
      </c>
      <c r="G100" s="113" t="s">
        <v>365</v>
      </c>
      <c r="H100" s="116">
        <f>('ИП2020-2022'!I100)/1.2</f>
        <v>0.48664514166666667</v>
      </c>
      <c r="I100" s="117" t="s">
        <v>365</v>
      </c>
      <c r="J100" s="116">
        <f>('ИП2020-2022'!O100)/1.2</f>
        <v>0</v>
      </c>
      <c r="K100" s="116">
        <f>L100+M100+N100+O100</f>
        <v>0.48664514166666667</v>
      </c>
      <c r="L100" s="116">
        <v>0</v>
      </c>
      <c r="M100" s="116">
        <v>0</v>
      </c>
      <c r="N100" s="116">
        <f>H100</f>
        <v>0.48664514166666667</v>
      </c>
      <c r="O100" s="116">
        <f>'ИП2020-2022'!X100</f>
        <v>0</v>
      </c>
      <c r="P100" s="115">
        <f>Q100+R100+S100+T100</f>
        <v>0</v>
      </c>
      <c r="Q100" s="116">
        <v>0</v>
      </c>
      <c r="R100" s="116">
        <v>0</v>
      </c>
      <c r="S100" s="116">
        <v>0</v>
      </c>
      <c r="T100" s="116">
        <v>0</v>
      </c>
      <c r="U100" s="114" t="s">
        <v>365</v>
      </c>
      <c r="V100" s="115">
        <f>K100-Y100</f>
        <v>0.48664514166666667</v>
      </c>
      <c r="W100" s="114" t="s">
        <v>365</v>
      </c>
      <c r="X100" s="114" t="s">
        <v>365</v>
      </c>
      <c r="Y100" s="115">
        <f>J100</f>
        <v>0</v>
      </c>
      <c r="Z100" s="114" t="s">
        <v>365</v>
      </c>
      <c r="AA100" s="115">
        <f>('ИП2020-2022'!AD100)/1.2</f>
        <v>0.48664514166666667</v>
      </c>
      <c r="AB100" s="114" t="s">
        <v>365</v>
      </c>
      <c r="AC100" s="117">
        <f>('ИП2020-2022'!AI100)/1.2</f>
        <v>0</v>
      </c>
      <c r="AD100" s="114" t="s">
        <v>365</v>
      </c>
      <c r="AE100" s="117">
        <f>('ИП2020-2022'!AN100)/1.2</f>
        <v>0</v>
      </c>
      <c r="AF100" s="114" t="s">
        <v>365</v>
      </c>
      <c r="AG100" s="117">
        <f>AA100+AC100+AE100</f>
        <v>0.48664514166666667</v>
      </c>
      <c r="AH100" s="114" t="s">
        <v>365</v>
      </c>
    </row>
    <row r="101" spans="1:34" ht="12.75">
      <c r="A101" s="105"/>
      <c r="B101" s="106" t="s">
        <v>474</v>
      </c>
      <c r="C101" s="105"/>
      <c r="D101" s="107"/>
      <c r="E101" s="107"/>
      <c r="F101" s="10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1:34" s="138" customFormat="1" ht="36" customHeight="1">
      <c r="A102" s="113" t="s">
        <v>357</v>
      </c>
      <c r="B102" s="113" t="s">
        <v>488</v>
      </c>
      <c r="C102" s="113" t="s">
        <v>443</v>
      </c>
      <c r="D102" s="114" t="s">
        <v>368</v>
      </c>
      <c r="E102" s="114">
        <v>2020</v>
      </c>
      <c r="F102" s="114">
        <v>2020</v>
      </c>
      <c r="G102" s="113" t="s">
        <v>365</v>
      </c>
      <c r="H102" s="116">
        <f>('ИП2020-2022'!I102)/1.2</f>
        <v>2.2500000000000004</v>
      </c>
      <c r="I102" s="117" t="s">
        <v>365</v>
      </c>
      <c r="J102" s="116">
        <f>('ИП2020-2022'!O102)/1.2</f>
        <v>0</v>
      </c>
      <c r="K102" s="116">
        <f>L102+M102+N102+O102</f>
        <v>2.2500000000000004</v>
      </c>
      <c r="L102" s="116">
        <v>0</v>
      </c>
      <c r="M102" s="116">
        <v>0</v>
      </c>
      <c r="N102" s="116">
        <f>H102</f>
        <v>2.2500000000000004</v>
      </c>
      <c r="O102" s="116">
        <f>'ИП2020-2022'!X102</f>
        <v>0</v>
      </c>
      <c r="P102" s="115">
        <f>Q102+R102+S102+T102</f>
        <v>0</v>
      </c>
      <c r="Q102" s="116">
        <v>0</v>
      </c>
      <c r="R102" s="116">
        <v>0</v>
      </c>
      <c r="S102" s="116">
        <v>0</v>
      </c>
      <c r="T102" s="116">
        <v>0</v>
      </c>
      <c r="U102" s="114" t="s">
        <v>365</v>
      </c>
      <c r="V102" s="115">
        <f>K102-Y102</f>
        <v>2.2500000000000004</v>
      </c>
      <c r="W102" s="114" t="s">
        <v>365</v>
      </c>
      <c r="X102" s="114" t="s">
        <v>365</v>
      </c>
      <c r="Y102" s="115">
        <f>J102</f>
        <v>0</v>
      </c>
      <c r="Z102" s="114" t="s">
        <v>365</v>
      </c>
      <c r="AA102" s="115">
        <f>('ИП2020-2022'!AD102)/1.2</f>
        <v>2.2500000000000004</v>
      </c>
      <c r="AB102" s="114" t="s">
        <v>365</v>
      </c>
      <c r="AC102" s="117">
        <f>('ИП2020-2022'!AI102)/1.2</f>
        <v>0</v>
      </c>
      <c r="AD102" s="114" t="s">
        <v>365</v>
      </c>
      <c r="AE102" s="117">
        <f>('ИП2020-2022'!AN102)/1.2</f>
        <v>0</v>
      </c>
      <c r="AF102" s="114" t="s">
        <v>365</v>
      </c>
      <c r="AG102" s="117">
        <f>AA102+AC102+AE102</f>
        <v>2.2500000000000004</v>
      </c>
      <c r="AH102" s="114" t="s">
        <v>365</v>
      </c>
    </row>
    <row r="103" spans="1:34" s="138" customFormat="1" ht="38.25" customHeight="1">
      <c r="A103" s="113" t="s">
        <v>357</v>
      </c>
      <c r="B103" s="113" t="s">
        <v>447</v>
      </c>
      <c r="C103" s="113" t="s">
        <v>448</v>
      </c>
      <c r="D103" s="113" t="s">
        <v>367</v>
      </c>
      <c r="E103" s="114">
        <v>2020</v>
      </c>
      <c r="F103" s="114">
        <v>2020</v>
      </c>
      <c r="G103" s="113" t="s">
        <v>365</v>
      </c>
      <c r="H103" s="116">
        <f>('ИП2020-2022'!I103)/1.2</f>
        <v>0.08333333333333334</v>
      </c>
      <c r="I103" s="117" t="s">
        <v>365</v>
      </c>
      <c r="J103" s="116">
        <f>('ИП2020-2022'!O103)/1.2</f>
        <v>0</v>
      </c>
      <c r="K103" s="116">
        <f>L103+M103+N103+O103</f>
        <v>0.08333333333333334</v>
      </c>
      <c r="L103" s="116">
        <v>0</v>
      </c>
      <c r="M103" s="116">
        <v>0</v>
      </c>
      <c r="N103" s="116">
        <f>H103</f>
        <v>0.08333333333333334</v>
      </c>
      <c r="O103" s="116">
        <f>'ИП2020-2022'!X103</f>
        <v>0</v>
      </c>
      <c r="P103" s="115">
        <f>Q103+R103+S103+T103</f>
        <v>0</v>
      </c>
      <c r="Q103" s="116">
        <v>0</v>
      </c>
      <c r="R103" s="116">
        <v>0</v>
      </c>
      <c r="S103" s="116">
        <v>0</v>
      </c>
      <c r="T103" s="116">
        <v>0</v>
      </c>
      <c r="U103" s="114" t="s">
        <v>365</v>
      </c>
      <c r="V103" s="115">
        <f>K103-Y103</f>
        <v>0.08333333333333334</v>
      </c>
      <c r="W103" s="114" t="s">
        <v>365</v>
      </c>
      <c r="X103" s="114" t="s">
        <v>365</v>
      </c>
      <c r="Y103" s="115">
        <f>J103</f>
        <v>0</v>
      </c>
      <c r="Z103" s="114" t="s">
        <v>365</v>
      </c>
      <c r="AA103" s="115">
        <f>('ИП2020-2022'!AD103)/1.2</f>
        <v>0.08333333333333334</v>
      </c>
      <c r="AB103" s="114" t="s">
        <v>365</v>
      </c>
      <c r="AC103" s="117">
        <f>('ИП2020-2022'!AI103)/1.2</f>
        <v>0</v>
      </c>
      <c r="AD103" s="114" t="s">
        <v>365</v>
      </c>
      <c r="AE103" s="117">
        <f>('ИП2020-2022'!AN103)/1.2</f>
        <v>0</v>
      </c>
      <c r="AF103" s="114" t="s">
        <v>365</v>
      </c>
      <c r="AG103" s="117">
        <f>AA103+AC103+AE103</f>
        <v>0.08333333333333334</v>
      </c>
      <c r="AH103" s="114" t="s">
        <v>365</v>
      </c>
    </row>
    <row r="104" spans="1:34" s="138" customFormat="1" ht="31.5">
      <c r="A104" s="113" t="s">
        <v>357</v>
      </c>
      <c r="B104" s="113" t="s">
        <v>510</v>
      </c>
      <c r="C104" s="113" t="s">
        <v>451</v>
      </c>
      <c r="D104" s="113" t="s">
        <v>367</v>
      </c>
      <c r="E104" s="114">
        <v>2020</v>
      </c>
      <c r="F104" s="114">
        <v>2020</v>
      </c>
      <c r="G104" s="113" t="s">
        <v>365</v>
      </c>
      <c r="H104" s="116">
        <f>('ИП2020-2022'!I104)/1.2</f>
        <v>2.625</v>
      </c>
      <c r="I104" s="117" t="s">
        <v>365</v>
      </c>
      <c r="J104" s="116">
        <f>('ИП2020-2022'!O104)/1.2</f>
        <v>0</v>
      </c>
      <c r="K104" s="116">
        <f>L104+M104+N104+O104</f>
        <v>2.625</v>
      </c>
      <c r="L104" s="116">
        <v>0</v>
      </c>
      <c r="M104" s="116">
        <v>0</v>
      </c>
      <c r="N104" s="116">
        <f>H104</f>
        <v>2.625</v>
      </c>
      <c r="O104" s="116">
        <f>'ИП2020-2022'!X104</f>
        <v>0</v>
      </c>
      <c r="P104" s="115">
        <f>Q104+R104+S104+T104</f>
        <v>0</v>
      </c>
      <c r="Q104" s="116">
        <v>0</v>
      </c>
      <c r="R104" s="116">
        <v>0</v>
      </c>
      <c r="S104" s="116">
        <v>0</v>
      </c>
      <c r="T104" s="116">
        <v>0</v>
      </c>
      <c r="U104" s="114" t="s">
        <v>365</v>
      </c>
      <c r="V104" s="115">
        <f>K104-Y104</f>
        <v>2.625</v>
      </c>
      <c r="W104" s="114" t="s">
        <v>365</v>
      </c>
      <c r="X104" s="114" t="s">
        <v>365</v>
      </c>
      <c r="Y104" s="115">
        <f>J104</f>
        <v>0</v>
      </c>
      <c r="Z104" s="114" t="s">
        <v>365</v>
      </c>
      <c r="AA104" s="115">
        <f>('ИП2020-2022'!AD104)/1.2</f>
        <v>2.625</v>
      </c>
      <c r="AB104" s="114" t="s">
        <v>365</v>
      </c>
      <c r="AC104" s="117">
        <f>('ИП2020-2022'!AI104)/1.2</f>
        <v>0</v>
      </c>
      <c r="AD104" s="114" t="s">
        <v>365</v>
      </c>
      <c r="AE104" s="117">
        <f>('ИП2020-2022'!AN104)/1.2</f>
        <v>0</v>
      </c>
      <c r="AF104" s="114" t="s">
        <v>365</v>
      </c>
      <c r="AG104" s="117">
        <f>AA104+AC104+AE104</f>
        <v>2.625</v>
      </c>
      <c r="AH104" s="114" t="s">
        <v>365</v>
      </c>
    </row>
    <row r="105" spans="1:34" s="138" customFormat="1" ht="29.25" customHeight="1">
      <c r="A105" s="113" t="s">
        <v>357</v>
      </c>
      <c r="B105" s="113" t="s">
        <v>471</v>
      </c>
      <c r="C105" s="113" t="s">
        <v>452</v>
      </c>
      <c r="D105" s="113" t="s">
        <v>367</v>
      </c>
      <c r="E105" s="113" t="s">
        <v>375</v>
      </c>
      <c r="F105" s="113" t="s">
        <v>375</v>
      </c>
      <c r="G105" s="113" t="s">
        <v>365</v>
      </c>
      <c r="H105" s="116">
        <f>('ИП2020-2022'!I105)/1.2</f>
        <v>0.75</v>
      </c>
      <c r="I105" s="117" t="s">
        <v>365</v>
      </c>
      <c r="J105" s="116">
        <f>('ИП2020-2022'!O105)/1.2</f>
        <v>0</v>
      </c>
      <c r="K105" s="116">
        <f>L105+M105+N105+O105</f>
        <v>0.75</v>
      </c>
      <c r="L105" s="116">
        <v>0</v>
      </c>
      <c r="M105" s="116">
        <v>0</v>
      </c>
      <c r="N105" s="116">
        <f>H105</f>
        <v>0.75</v>
      </c>
      <c r="O105" s="116">
        <f>'ИП2020-2022'!X105</f>
        <v>0</v>
      </c>
      <c r="P105" s="115">
        <f>Q105+R105+S105+T105</f>
        <v>0</v>
      </c>
      <c r="Q105" s="116">
        <v>0</v>
      </c>
      <c r="R105" s="116">
        <v>0</v>
      </c>
      <c r="S105" s="116">
        <v>0</v>
      </c>
      <c r="T105" s="116">
        <v>0</v>
      </c>
      <c r="U105" s="114" t="s">
        <v>365</v>
      </c>
      <c r="V105" s="115">
        <f>K105-Y105</f>
        <v>0.75</v>
      </c>
      <c r="W105" s="114" t="s">
        <v>365</v>
      </c>
      <c r="X105" s="114" t="s">
        <v>365</v>
      </c>
      <c r="Y105" s="115">
        <f>J105</f>
        <v>0</v>
      </c>
      <c r="Z105" s="114" t="s">
        <v>365</v>
      </c>
      <c r="AA105" s="115">
        <f>('ИП2020-2022'!AD105)/1.2</f>
        <v>0.75</v>
      </c>
      <c r="AB105" s="114" t="s">
        <v>365</v>
      </c>
      <c r="AC105" s="117">
        <f>('ИП2020-2022'!AI105)/1.2</f>
        <v>0</v>
      </c>
      <c r="AD105" s="114" t="s">
        <v>365</v>
      </c>
      <c r="AE105" s="117">
        <f>('ИП2020-2022'!AN105)/1.2</f>
        <v>0</v>
      </c>
      <c r="AF105" s="114" t="s">
        <v>365</v>
      </c>
      <c r="AG105" s="117">
        <f>AA105+AC105+AE105</f>
        <v>0.75</v>
      </c>
      <c r="AH105" s="114" t="s">
        <v>365</v>
      </c>
    </row>
    <row r="106" spans="1:34" s="138" customFormat="1" ht="36.75" customHeight="1">
      <c r="A106" s="113" t="s">
        <v>357</v>
      </c>
      <c r="B106" s="118" t="s">
        <v>672</v>
      </c>
      <c r="C106" s="113" t="s">
        <v>476</v>
      </c>
      <c r="D106" s="114" t="s">
        <v>366</v>
      </c>
      <c r="E106" s="114">
        <v>2019</v>
      </c>
      <c r="F106" s="114">
        <v>2020</v>
      </c>
      <c r="G106" s="113" t="s">
        <v>365</v>
      </c>
      <c r="H106" s="116">
        <f>('ИП2020-2022'!I106)/1.2</f>
        <v>5.008736441666667</v>
      </c>
      <c r="I106" s="117" t="s">
        <v>365</v>
      </c>
      <c r="J106" s="116">
        <f>('ИП2020-2022'!O106)/1.2</f>
        <v>0.5171178000000001</v>
      </c>
      <c r="K106" s="116">
        <f>L106+M106+N106+O106</f>
        <v>5.008736441666667</v>
      </c>
      <c r="L106" s="116">
        <v>0</v>
      </c>
      <c r="M106" s="116">
        <v>0</v>
      </c>
      <c r="N106" s="116">
        <f>H106</f>
        <v>5.008736441666667</v>
      </c>
      <c r="O106" s="116">
        <f>'ИП2020-2022'!X106</f>
        <v>0</v>
      </c>
      <c r="P106" s="115">
        <f>Q106+R106+S106+T106</f>
        <v>0</v>
      </c>
      <c r="Q106" s="116">
        <v>0</v>
      </c>
      <c r="R106" s="116">
        <v>0</v>
      </c>
      <c r="S106" s="116">
        <v>0</v>
      </c>
      <c r="T106" s="116">
        <v>0</v>
      </c>
      <c r="U106" s="114" t="s">
        <v>365</v>
      </c>
      <c r="V106" s="115">
        <f>K106-Y106</f>
        <v>4.491618641666666</v>
      </c>
      <c r="W106" s="114" t="s">
        <v>365</v>
      </c>
      <c r="X106" s="114" t="s">
        <v>365</v>
      </c>
      <c r="Y106" s="115">
        <f>J106</f>
        <v>0.5171178000000001</v>
      </c>
      <c r="Z106" s="114" t="s">
        <v>365</v>
      </c>
      <c r="AA106" s="115">
        <f>('ИП2020-2022'!AD106)/1.2</f>
        <v>4.491618641666667</v>
      </c>
      <c r="AB106" s="114" t="s">
        <v>365</v>
      </c>
      <c r="AC106" s="117">
        <f>('ИП2020-2022'!AI106)/1.2</f>
        <v>0</v>
      </c>
      <c r="AD106" s="114" t="s">
        <v>365</v>
      </c>
      <c r="AE106" s="117">
        <f>('ИП2020-2022'!AN106)/1.2</f>
        <v>0</v>
      </c>
      <c r="AF106" s="114" t="s">
        <v>365</v>
      </c>
      <c r="AG106" s="117">
        <f>AA106+AC106+AE106</f>
        <v>4.491618641666667</v>
      </c>
      <c r="AH106" s="114" t="s">
        <v>365</v>
      </c>
    </row>
  </sheetData>
  <sheetProtection/>
  <autoFilter ref="A14:AD14"/>
  <mergeCells count="26">
    <mergeCell ref="AC12:AD12"/>
    <mergeCell ref="AE12:AF12"/>
    <mergeCell ref="AG12:AG13"/>
    <mergeCell ref="AH12:AH13"/>
    <mergeCell ref="K11:T11"/>
    <mergeCell ref="Y11:Z12"/>
    <mergeCell ref="AA11:AH11"/>
    <mergeCell ref="AA12:AB12"/>
    <mergeCell ref="D11:D13"/>
    <mergeCell ref="V1:AD1"/>
    <mergeCell ref="A5:AD5"/>
    <mergeCell ref="A6:AD6"/>
    <mergeCell ref="A8:AD8"/>
    <mergeCell ref="F11:G12"/>
    <mergeCell ref="C11:C13"/>
    <mergeCell ref="A3:AD3"/>
    <mergeCell ref="A11:A13"/>
    <mergeCell ref="B11:B13"/>
    <mergeCell ref="H11:I12"/>
    <mergeCell ref="E11:E13"/>
    <mergeCell ref="W12:X12"/>
    <mergeCell ref="P12:T12"/>
    <mergeCell ref="J11:J13"/>
    <mergeCell ref="U12:V12"/>
    <mergeCell ref="U11:X11"/>
    <mergeCell ref="K12:O12"/>
  </mergeCells>
  <printOptions/>
  <pageMargins left="0.7" right="0.7" top="0.75" bottom="0.75" header="0.3" footer="0.3"/>
  <pageSetup horizontalDpi="600" verticalDpi="600" orientation="portrait" paperSize="9" r:id="rId1"/>
  <ignoredErrors>
    <ignoredError sqref="E32:F33 E105:F105 E77:F78 A23:A24" numberStoredAsText="1"/>
    <ignoredError sqref="U35 X35 V36:X36 V35 W37:W38 AG44 AE44 K68:N68 K71:N71 P68:P71 V68:Y68 V70:Y71 W69:Y69 AG68:AG71" formula="1"/>
    <ignoredError sqref="L31:M31 U31:Y31 Q31:T31 Y43:AG43 Z44 J76:T76 U76:AG76 Y42:AB42 AD42:AG42" formulaRange="1"/>
    <ignoredError sqref="AD44 AF44 A25:A29 E70:F70" formula="1" formulaRange="1"/>
    <ignoredError sqref="A25:A29 E70:F70" numberStoredAsText="1" twoDigitTextYear="1"/>
    <ignoredError sqref="A30:A31 A71:A89 A44:A68 A69:B69 A70:D70 A32:A42 D69:F69" twoDigitTextYear="1"/>
  </ignoredErrors>
</worksheet>
</file>

<file path=xl/worksheets/sheet3.xml><?xml version="1.0" encoding="utf-8"?>
<worksheet xmlns="http://schemas.openxmlformats.org/spreadsheetml/2006/main" xmlns:r="http://schemas.openxmlformats.org/officeDocument/2006/relationships">
  <dimension ref="A1:AL109"/>
  <sheetViews>
    <sheetView view="pageBreakPreview" zoomScaleSheetLayoutView="100" zoomScalePageLayoutView="0" workbookViewId="0" topLeftCell="A1">
      <pane xSplit="3" ySplit="17" topLeftCell="D33" activePane="bottomRight" state="frozen"/>
      <selection pane="topLeft" activeCell="A1" sqref="A1"/>
      <selection pane="topRight" activeCell="D1" sqref="D1"/>
      <selection pane="bottomLeft" activeCell="A18" sqref="A18"/>
      <selection pane="bottomRight" activeCell="AE39" sqref="AE39"/>
    </sheetView>
  </sheetViews>
  <sheetFormatPr defaultColWidth="9.00390625" defaultRowHeight="12.75"/>
  <cols>
    <col min="1" max="1" width="7.625" style="0" customWidth="1"/>
    <col min="2" max="2" width="35.875" style="0" customWidth="1"/>
    <col min="3" max="3" width="9.125" style="0" customWidth="1"/>
    <col min="4" max="4" width="8.875" style="0" customWidth="1"/>
    <col min="5" max="5" width="11.00390625" style="0" customWidth="1"/>
    <col min="6" max="6" width="9.125" style="0" customWidth="1"/>
    <col min="7" max="7" width="8.75390625" style="0" customWidth="1"/>
    <col min="8" max="8" width="7.625" style="0" customWidth="1"/>
    <col min="9" max="9" width="7.75390625" style="0" customWidth="1"/>
    <col min="10" max="10" width="7.875" style="0" customWidth="1"/>
    <col min="11" max="12" width="7.125" style="0" customWidth="1"/>
    <col min="13" max="13" width="7.875" style="0" customWidth="1"/>
    <col min="14" max="14" width="9.125" style="0" customWidth="1"/>
    <col min="15" max="15" width="7.75390625" style="0" customWidth="1"/>
    <col min="16" max="16" width="7.00390625" style="0" customWidth="1"/>
    <col min="17" max="17" width="7.375" style="0" customWidth="1"/>
    <col min="18" max="18" width="7.625" style="0" customWidth="1"/>
    <col min="19" max="20" width="7.00390625" style="0" customWidth="1"/>
    <col min="21" max="21" width="7.125" style="0" customWidth="1"/>
    <col min="22" max="22" width="7.875" style="0" customWidth="1"/>
    <col min="23" max="29" width="7.125" style="0" customWidth="1"/>
    <col min="30" max="30" width="8.125" style="0" customWidth="1"/>
    <col min="31" max="36" width="7.125" style="0" customWidth="1"/>
    <col min="37" max="37" width="9.625" style="0" customWidth="1"/>
    <col min="38" max="38" width="16.875" style="0" customWidth="1"/>
    <col min="39" max="39" width="9.125" style="0" customWidth="1"/>
  </cols>
  <sheetData>
    <row r="1" spans="1:38" ht="40.5" customHeight="1">
      <c r="A1" s="2"/>
      <c r="B1" s="2"/>
      <c r="C1" s="2"/>
      <c r="D1" s="2"/>
      <c r="E1" s="2"/>
      <c r="F1" s="2"/>
      <c r="G1" s="2"/>
      <c r="H1" s="2"/>
      <c r="I1" s="2"/>
      <c r="J1" s="2"/>
      <c r="K1" s="2"/>
      <c r="L1" s="2"/>
      <c r="M1" s="2"/>
      <c r="N1" s="2"/>
      <c r="O1" s="2"/>
      <c r="P1" s="2"/>
      <c r="Q1" s="156" t="s">
        <v>40</v>
      </c>
      <c r="R1" s="156"/>
      <c r="S1" s="156"/>
      <c r="T1" s="156"/>
      <c r="U1" s="156"/>
      <c r="V1" s="156"/>
      <c r="W1" s="156"/>
      <c r="X1" s="156"/>
      <c r="Y1" s="156"/>
      <c r="Z1" s="156"/>
      <c r="AA1" s="156"/>
      <c r="AB1" s="156"/>
      <c r="AC1" s="156"/>
      <c r="AD1" s="156"/>
      <c r="AE1" s="156"/>
      <c r="AF1" s="156"/>
      <c r="AG1" s="156"/>
      <c r="AH1" s="156"/>
      <c r="AI1" s="156"/>
      <c r="AJ1" s="156"/>
      <c r="AK1" s="156"/>
      <c r="AL1" s="156"/>
    </row>
    <row r="2" spans="1:38"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75">
      <c r="A3" s="163" t="s">
        <v>41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s="37" customFormat="1" ht="11.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39" customFormat="1" ht="12.75" customHeight="1">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1:38"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row>
    <row r="7" spans="1:38" s="39" customFormat="1" ht="12">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row>
    <row r="8" spans="1:38" s="39" customFormat="1" ht="12.75" customHeight="1">
      <c r="A8" s="159" t="s">
        <v>544</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row>
    <row r="9" spans="1:38" s="39" customFormat="1" ht="12">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38" ht="12.7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s="79" customFormat="1" ht="18.75" customHeight="1">
      <c r="A11" s="184" t="s">
        <v>5</v>
      </c>
      <c r="B11" s="184" t="s">
        <v>42</v>
      </c>
      <c r="C11" s="184" t="s">
        <v>4</v>
      </c>
      <c r="D11" s="189" t="s">
        <v>43</v>
      </c>
      <c r="E11" s="189"/>
      <c r="F11" s="191" t="s">
        <v>545</v>
      </c>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3"/>
      <c r="AL11" s="184" t="s">
        <v>44</v>
      </c>
    </row>
    <row r="12" spans="1:38" s="79" customFormat="1" ht="18" customHeight="1">
      <c r="A12" s="185"/>
      <c r="B12" s="185"/>
      <c r="C12" s="185"/>
      <c r="D12" s="189"/>
      <c r="E12" s="189"/>
      <c r="F12" s="190">
        <v>2020</v>
      </c>
      <c r="G12" s="190"/>
      <c r="H12" s="190"/>
      <c r="I12" s="190"/>
      <c r="J12" s="190"/>
      <c r="K12" s="190"/>
      <c r="L12" s="190"/>
      <c r="M12" s="190"/>
      <c r="N12" s="190">
        <v>2021</v>
      </c>
      <c r="O12" s="190"/>
      <c r="P12" s="190"/>
      <c r="Q12" s="190"/>
      <c r="R12" s="190"/>
      <c r="S12" s="190"/>
      <c r="T12" s="190"/>
      <c r="U12" s="190"/>
      <c r="V12" s="190">
        <v>2022</v>
      </c>
      <c r="W12" s="190"/>
      <c r="X12" s="190"/>
      <c r="Y12" s="190"/>
      <c r="Z12" s="190"/>
      <c r="AA12" s="190"/>
      <c r="AB12" s="190"/>
      <c r="AC12" s="190"/>
      <c r="AD12" s="190" t="s">
        <v>547</v>
      </c>
      <c r="AE12" s="190"/>
      <c r="AF12" s="190"/>
      <c r="AG12" s="190"/>
      <c r="AH12" s="190"/>
      <c r="AI12" s="190"/>
      <c r="AJ12" s="190"/>
      <c r="AK12" s="190"/>
      <c r="AL12" s="185"/>
    </row>
    <row r="13" spans="1:38" s="79" customFormat="1" ht="15.75" customHeight="1">
      <c r="A13" s="185"/>
      <c r="B13" s="185"/>
      <c r="C13" s="185"/>
      <c r="D13" s="189"/>
      <c r="E13" s="189"/>
      <c r="F13" s="187" t="s">
        <v>46</v>
      </c>
      <c r="G13" s="188"/>
      <c r="H13" s="188"/>
      <c r="I13" s="188"/>
      <c r="J13" s="188"/>
      <c r="K13" s="188"/>
      <c r="L13" s="188"/>
      <c r="M13" s="188"/>
      <c r="N13" s="187" t="s">
        <v>46</v>
      </c>
      <c r="O13" s="188"/>
      <c r="P13" s="188"/>
      <c r="Q13" s="188"/>
      <c r="R13" s="188"/>
      <c r="S13" s="188"/>
      <c r="T13" s="188"/>
      <c r="U13" s="188"/>
      <c r="V13" s="187" t="s">
        <v>46</v>
      </c>
      <c r="W13" s="188"/>
      <c r="X13" s="188"/>
      <c r="Y13" s="188"/>
      <c r="Z13" s="188"/>
      <c r="AA13" s="188"/>
      <c r="AB13" s="188"/>
      <c r="AC13" s="188"/>
      <c r="AD13" s="187" t="s">
        <v>46</v>
      </c>
      <c r="AE13" s="188"/>
      <c r="AF13" s="188"/>
      <c r="AG13" s="188"/>
      <c r="AH13" s="188"/>
      <c r="AI13" s="188"/>
      <c r="AJ13" s="188"/>
      <c r="AK13" s="188"/>
      <c r="AL13" s="185"/>
    </row>
    <row r="14" spans="1:38" s="79" customFormat="1" ht="21.75" customHeight="1">
      <c r="A14" s="185"/>
      <c r="B14" s="185"/>
      <c r="C14" s="185"/>
      <c r="D14" s="189" t="s">
        <v>46</v>
      </c>
      <c r="E14" s="189" t="s">
        <v>10</v>
      </c>
      <c r="F14" s="134" t="s">
        <v>47</v>
      </c>
      <c r="G14" s="190" t="s">
        <v>48</v>
      </c>
      <c r="H14" s="190"/>
      <c r="I14" s="190"/>
      <c r="J14" s="190"/>
      <c r="K14" s="190"/>
      <c r="L14" s="190"/>
      <c r="M14" s="190"/>
      <c r="N14" s="134" t="s">
        <v>47</v>
      </c>
      <c r="O14" s="190" t="s">
        <v>48</v>
      </c>
      <c r="P14" s="190"/>
      <c r="Q14" s="190"/>
      <c r="R14" s="190"/>
      <c r="S14" s="190"/>
      <c r="T14" s="190"/>
      <c r="U14" s="190"/>
      <c r="V14" s="134" t="s">
        <v>47</v>
      </c>
      <c r="W14" s="190" t="s">
        <v>48</v>
      </c>
      <c r="X14" s="190"/>
      <c r="Y14" s="190"/>
      <c r="Z14" s="190"/>
      <c r="AA14" s="190"/>
      <c r="AB14" s="190"/>
      <c r="AC14" s="190"/>
      <c r="AD14" s="134" t="s">
        <v>47</v>
      </c>
      <c r="AE14" s="190" t="s">
        <v>48</v>
      </c>
      <c r="AF14" s="190"/>
      <c r="AG14" s="190"/>
      <c r="AH14" s="190"/>
      <c r="AI14" s="190"/>
      <c r="AJ14" s="190"/>
      <c r="AK14" s="190"/>
      <c r="AL14" s="185"/>
    </row>
    <row r="15" spans="1:38" s="79" customFormat="1" ht="33.75" customHeight="1">
      <c r="A15" s="186"/>
      <c r="B15" s="186"/>
      <c r="C15" s="186"/>
      <c r="D15" s="189"/>
      <c r="E15" s="189"/>
      <c r="F15" s="142" t="s">
        <v>49</v>
      </c>
      <c r="G15" s="142" t="s">
        <v>49</v>
      </c>
      <c r="H15" s="82" t="s">
        <v>50</v>
      </c>
      <c r="I15" s="82" t="s">
        <v>51</v>
      </c>
      <c r="J15" s="82" t="s">
        <v>52</v>
      </c>
      <c r="K15" s="82" t="s">
        <v>53</v>
      </c>
      <c r="L15" s="82" t="s">
        <v>419</v>
      </c>
      <c r="M15" s="82" t="s">
        <v>54</v>
      </c>
      <c r="N15" s="142" t="s">
        <v>49</v>
      </c>
      <c r="O15" s="142" t="s">
        <v>49</v>
      </c>
      <c r="P15" s="82" t="s">
        <v>50</v>
      </c>
      <c r="Q15" s="82" t="s">
        <v>51</v>
      </c>
      <c r="R15" s="82" t="s">
        <v>52</v>
      </c>
      <c r="S15" s="82" t="s">
        <v>53</v>
      </c>
      <c r="T15" s="82" t="s">
        <v>419</v>
      </c>
      <c r="U15" s="82" t="s">
        <v>54</v>
      </c>
      <c r="V15" s="142" t="s">
        <v>49</v>
      </c>
      <c r="W15" s="142" t="s">
        <v>49</v>
      </c>
      <c r="X15" s="82" t="s">
        <v>50</v>
      </c>
      <c r="Y15" s="82" t="s">
        <v>51</v>
      </c>
      <c r="Z15" s="82" t="s">
        <v>52</v>
      </c>
      <c r="AA15" s="82" t="s">
        <v>53</v>
      </c>
      <c r="AB15" s="82" t="s">
        <v>419</v>
      </c>
      <c r="AC15" s="82" t="s">
        <v>54</v>
      </c>
      <c r="AD15" s="142" t="s">
        <v>49</v>
      </c>
      <c r="AE15" s="142" t="s">
        <v>49</v>
      </c>
      <c r="AF15" s="82" t="s">
        <v>50</v>
      </c>
      <c r="AG15" s="82" t="s">
        <v>51</v>
      </c>
      <c r="AH15" s="82" t="s">
        <v>52</v>
      </c>
      <c r="AI15" s="82" t="s">
        <v>53</v>
      </c>
      <c r="AJ15" s="82" t="s">
        <v>419</v>
      </c>
      <c r="AK15" s="82" t="s">
        <v>54</v>
      </c>
      <c r="AL15" s="186"/>
    </row>
    <row r="16" spans="1:38" ht="12.75">
      <c r="A16" s="16">
        <v>1</v>
      </c>
      <c r="B16" s="16">
        <v>2</v>
      </c>
      <c r="C16" s="16">
        <v>3</v>
      </c>
      <c r="D16" s="16">
        <v>4</v>
      </c>
      <c r="E16" s="16">
        <v>5</v>
      </c>
      <c r="F16" s="18" t="s">
        <v>68</v>
      </c>
      <c r="G16" s="18" t="s">
        <v>69</v>
      </c>
      <c r="H16" s="18" t="s">
        <v>70</v>
      </c>
      <c r="I16" s="18" t="s">
        <v>71</v>
      </c>
      <c r="J16" s="18" t="s">
        <v>72</v>
      </c>
      <c r="K16" s="18" t="s">
        <v>548</v>
      </c>
      <c r="L16" s="18" t="s">
        <v>549</v>
      </c>
      <c r="M16" s="18" t="s">
        <v>550</v>
      </c>
      <c r="N16" s="18" t="s">
        <v>551</v>
      </c>
      <c r="O16" s="18" t="s">
        <v>552</v>
      </c>
      <c r="P16" s="18" t="s">
        <v>553</v>
      </c>
      <c r="Q16" s="18" t="s">
        <v>554</v>
      </c>
      <c r="R16" s="18" t="s">
        <v>555</v>
      </c>
      <c r="S16" s="18" t="s">
        <v>556</v>
      </c>
      <c r="T16" s="18" t="s">
        <v>557</v>
      </c>
      <c r="U16" s="18" t="s">
        <v>558</v>
      </c>
      <c r="V16" s="18" t="s">
        <v>559</v>
      </c>
      <c r="W16" s="18" t="s">
        <v>560</v>
      </c>
      <c r="X16" s="18" t="s">
        <v>561</v>
      </c>
      <c r="Y16" s="18" t="s">
        <v>562</v>
      </c>
      <c r="Z16" s="18" t="s">
        <v>563</v>
      </c>
      <c r="AA16" s="18" t="s">
        <v>564</v>
      </c>
      <c r="AB16" s="18" t="s">
        <v>565</v>
      </c>
      <c r="AC16" s="18" t="s">
        <v>566</v>
      </c>
      <c r="AD16" s="18" t="s">
        <v>567</v>
      </c>
      <c r="AE16" s="18" t="s">
        <v>568</v>
      </c>
      <c r="AF16" s="18" t="s">
        <v>569</v>
      </c>
      <c r="AG16" s="18" t="s">
        <v>570</v>
      </c>
      <c r="AH16" s="18" t="s">
        <v>571</v>
      </c>
      <c r="AI16" s="18" t="s">
        <v>572</v>
      </c>
      <c r="AJ16" s="18" t="s">
        <v>573</v>
      </c>
      <c r="AK16" s="18" t="s">
        <v>574</v>
      </c>
      <c r="AL16" s="18" t="s">
        <v>575</v>
      </c>
    </row>
    <row r="17" spans="1:38" ht="12.75">
      <c r="A17" s="66">
        <v>0</v>
      </c>
      <c r="B17" s="67" t="s">
        <v>296</v>
      </c>
      <c r="C17" s="66" t="s">
        <v>364</v>
      </c>
      <c r="D17" s="68">
        <f>SUM(D18:D25)</f>
        <v>25097.831332817874</v>
      </c>
      <c r="E17" s="68" t="s">
        <v>365</v>
      </c>
      <c r="F17" s="68">
        <f aca="true" t="shared" si="0" ref="F17:AK17">SUM(F18:F25)</f>
        <v>0</v>
      </c>
      <c r="G17" s="68">
        <f t="shared" si="0"/>
        <v>371.85945949371904</v>
      </c>
      <c r="H17" s="68">
        <f t="shared" si="0"/>
        <v>0</v>
      </c>
      <c r="I17" s="68">
        <f t="shared" si="0"/>
        <v>0</v>
      </c>
      <c r="J17" s="68">
        <f t="shared" si="0"/>
        <v>0</v>
      </c>
      <c r="K17" s="68">
        <f t="shared" si="0"/>
        <v>0</v>
      </c>
      <c r="L17" s="68">
        <f t="shared" si="0"/>
        <v>0</v>
      </c>
      <c r="M17" s="68">
        <f t="shared" si="0"/>
        <v>0</v>
      </c>
      <c r="N17" s="68">
        <f t="shared" si="0"/>
        <v>0</v>
      </c>
      <c r="O17" s="68">
        <f t="shared" si="0"/>
        <v>24074.355468201662</v>
      </c>
      <c r="P17" s="68">
        <f t="shared" si="0"/>
        <v>0</v>
      </c>
      <c r="Q17" s="68">
        <f t="shared" si="0"/>
        <v>0</v>
      </c>
      <c r="R17" s="68">
        <f t="shared" si="0"/>
        <v>0</v>
      </c>
      <c r="S17" s="68">
        <f t="shared" si="0"/>
        <v>0</v>
      </c>
      <c r="T17" s="68">
        <f t="shared" si="0"/>
        <v>0</v>
      </c>
      <c r="U17" s="68">
        <f t="shared" si="0"/>
        <v>0</v>
      </c>
      <c r="V17" s="68">
        <f t="shared" si="0"/>
        <v>0</v>
      </c>
      <c r="W17" s="68">
        <f t="shared" si="0"/>
        <v>0</v>
      </c>
      <c r="X17" s="68">
        <f t="shared" si="0"/>
        <v>0</v>
      </c>
      <c r="Y17" s="68">
        <f t="shared" si="0"/>
        <v>0</v>
      </c>
      <c r="Z17" s="68">
        <f t="shared" si="0"/>
        <v>0</v>
      </c>
      <c r="AA17" s="68">
        <f t="shared" si="0"/>
        <v>0</v>
      </c>
      <c r="AB17" s="68">
        <f t="shared" si="0"/>
        <v>0</v>
      </c>
      <c r="AC17" s="68">
        <f t="shared" si="0"/>
        <v>0</v>
      </c>
      <c r="AD17" s="68">
        <f t="shared" si="0"/>
        <v>0</v>
      </c>
      <c r="AE17" s="68">
        <f t="shared" si="0"/>
        <v>24446.21492769538</v>
      </c>
      <c r="AF17" s="68">
        <f t="shared" si="0"/>
        <v>0</v>
      </c>
      <c r="AG17" s="68">
        <f t="shared" si="0"/>
        <v>0</v>
      </c>
      <c r="AH17" s="68">
        <f t="shared" si="0"/>
        <v>0</v>
      </c>
      <c r="AI17" s="68">
        <f t="shared" si="0"/>
        <v>0</v>
      </c>
      <c r="AJ17" s="68">
        <f t="shared" si="0"/>
        <v>0</v>
      </c>
      <c r="AK17" s="68">
        <f t="shared" si="0"/>
        <v>0</v>
      </c>
      <c r="AL17" s="68" t="s">
        <v>365</v>
      </c>
    </row>
    <row r="18" spans="1:38" ht="12.75">
      <c r="A18" s="55" t="s">
        <v>297</v>
      </c>
      <c r="B18" s="56" t="s">
        <v>298</v>
      </c>
      <c r="C18" s="55" t="s">
        <v>364</v>
      </c>
      <c r="D18" s="61">
        <f>SUMIF($B19:$B341,$B18,D19:D107)</f>
        <v>0</v>
      </c>
      <c r="E18" s="61" t="s">
        <v>365</v>
      </c>
      <c r="F18" s="61">
        <f aca="true" t="shared" si="1" ref="F18:AK18">SUMIF($B19:$B341,$B18,F19:F107)</f>
        <v>0</v>
      </c>
      <c r="G18" s="61">
        <f t="shared" si="1"/>
        <v>0</v>
      </c>
      <c r="H18" s="61">
        <f t="shared" si="1"/>
        <v>0</v>
      </c>
      <c r="I18" s="61">
        <f t="shared" si="1"/>
        <v>0</v>
      </c>
      <c r="J18" s="61">
        <f t="shared" si="1"/>
        <v>0</v>
      </c>
      <c r="K18" s="61">
        <f t="shared" si="1"/>
        <v>0</v>
      </c>
      <c r="L18" s="61">
        <f t="shared" si="1"/>
        <v>0</v>
      </c>
      <c r="M18" s="61">
        <f t="shared" si="1"/>
        <v>0</v>
      </c>
      <c r="N18" s="61">
        <f t="shared" si="1"/>
        <v>0</v>
      </c>
      <c r="O18" s="61">
        <f t="shared" si="1"/>
        <v>0</v>
      </c>
      <c r="P18" s="61">
        <f t="shared" si="1"/>
        <v>0</v>
      </c>
      <c r="Q18" s="61">
        <f t="shared" si="1"/>
        <v>0</v>
      </c>
      <c r="R18" s="61">
        <f t="shared" si="1"/>
        <v>0</v>
      </c>
      <c r="S18" s="61">
        <f t="shared" si="1"/>
        <v>0</v>
      </c>
      <c r="T18" s="61">
        <f t="shared" si="1"/>
        <v>0</v>
      </c>
      <c r="U18" s="61">
        <f t="shared" si="1"/>
        <v>0</v>
      </c>
      <c r="V18" s="61">
        <f t="shared" si="1"/>
        <v>0</v>
      </c>
      <c r="W18" s="61">
        <f t="shared" si="1"/>
        <v>0</v>
      </c>
      <c r="X18" s="61">
        <f t="shared" si="1"/>
        <v>0</v>
      </c>
      <c r="Y18" s="61">
        <f t="shared" si="1"/>
        <v>0</v>
      </c>
      <c r="Z18" s="61">
        <f t="shared" si="1"/>
        <v>0</v>
      </c>
      <c r="AA18" s="61">
        <f t="shared" si="1"/>
        <v>0</v>
      </c>
      <c r="AB18" s="61">
        <f t="shared" si="1"/>
        <v>0</v>
      </c>
      <c r="AC18" s="61">
        <f t="shared" si="1"/>
        <v>0</v>
      </c>
      <c r="AD18" s="61">
        <f t="shared" si="1"/>
        <v>0</v>
      </c>
      <c r="AE18" s="61">
        <f t="shared" si="1"/>
        <v>0</v>
      </c>
      <c r="AF18" s="61">
        <f t="shared" si="1"/>
        <v>0</v>
      </c>
      <c r="AG18" s="61">
        <f t="shared" si="1"/>
        <v>0</v>
      </c>
      <c r="AH18" s="61">
        <f t="shared" si="1"/>
        <v>0</v>
      </c>
      <c r="AI18" s="61">
        <f t="shared" si="1"/>
        <v>0</v>
      </c>
      <c r="AJ18" s="61">
        <f t="shared" si="1"/>
        <v>0</v>
      </c>
      <c r="AK18" s="61">
        <f t="shared" si="1"/>
        <v>0</v>
      </c>
      <c r="AL18" s="61" t="s">
        <v>365</v>
      </c>
    </row>
    <row r="19" spans="1:38" ht="12.75">
      <c r="A19" s="55" t="s">
        <v>299</v>
      </c>
      <c r="B19" s="56" t="s">
        <v>300</v>
      </c>
      <c r="C19" s="55" t="s">
        <v>364</v>
      </c>
      <c r="D19" s="61">
        <f>SUMIF($B20:$B342,$B19,D20:D107)</f>
        <v>0</v>
      </c>
      <c r="E19" s="61" t="s">
        <v>365</v>
      </c>
      <c r="F19" s="61">
        <f aca="true" t="shared" si="2" ref="F19:AK19">SUMIF($B20:$B342,$B19,F20:F107)</f>
        <v>0</v>
      </c>
      <c r="G19" s="61">
        <f t="shared" si="2"/>
        <v>0</v>
      </c>
      <c r="H19" s="61">
        <f t="shared" si="2"/>
        <v>0</v>
      </c>
      <c r="I19" s="61">
        <f t="shared" si="2"/>
        <v>0</v>
      </c>
      <c r="J19" s="61">
        <f t="shared" si="2"/>
        <v>0</v>
      </c>
      <c r="K19" s="61">
        <f t="shared" si="2"/>
        <v>0</v>
      </c>
      <c r="L19" s="61">
        <f t="shared" si="2"/>
        <v>0</v>
      </c>
      <c r="M19" s="61">
        <f t="shared" si="2"/>
        <v>0</v>
      </c>
      <c r="N19" s="61">
        <f t="shared" si="2"/>
        <v>0</v>
      </c>
      <c r="O19" s="61">
        <f t="shared" si="2"/>
        <v>0</v>
      </c>
      <c r="P19" s="61">
        <f t="shared" si="2"/>
        <v>0</v>
      </c>
      <c r="Q19" s="61">
        <f t="shared" si="2"/>
        <v>0</v>
      </c>
      <c r="R19" s="61">
        <f t="shared" si="2"/>
        <v>0</v>
      </c>
      <c r="S19" s="61">
        <f t="shared" si="2"/>
        <v>0</v>
      </c>
      <c r="T19" s="61">
        <f t="shared" si="2"/>
        <v>0</v>
      </c>
      <c r="U19" s="61">
        <f t="shared" si="2"/>
        <v>0</v>
      </c>
      <c r="V19" s="61">
        <f t="shared" si="2"/>
        <v>0</v>
      </c>
      <c r="W19" s="61">
        <f t="shared" si="2"/>
        <v>0</v>
      </c>
      <c r="X19" s="61">
        <f t="shared" si="2"/>
        <v>0</v>
      </c>
      <c r="Y19" s="61">
        <f t="shared" si="2"/>
        <v>0</v>
      </c>
      <c r="Z19" s="61">
        <f t="shared" si="2"/>
        <v>0</v>
      </c>
      <c r="AA19" s="61">
        <f t="shared" si="2"/>
        <v>0</v>
      </c>
      <c r="AB19" s="61">
        <f t="shared" si="2"/>
        <v>0</v>
      </c>
      <c r="AC19" s="61">
        <f t="shared" si="2"/>
        <v>0</v>
      </c>
      <c r="AD19" s="61">
        <f t="shared" si="2"/>
        <v>0</v>
      </c>
      <c r="AE19" s="61">
        <f t="shared" si="2"/>
        <v>0</v>
      </c>
      <c r="AF19" s="61">
        <f t="shared" si="2"/>
        <v>0</v>
      </c>
      <c r="AG19" s="61">
        <f t="shared" si="2"/>
        <v>0</v>
      </c>
      <c r="AH19" s="61">
        <f t="shared" si="2"/>
        <v>0</v>
      </c>
      <c r="AI19" s="61">
        <f t="shared" si="2"/>
        <v>0</v>
      </c>
      <c r="AJ19" s="61">
        <f t="shared" si="2"/>
        <v>0</v>
      </c>
      <c r="AK19" s="61">
        <f t="shared" si="2"/>
        <v>0</v>
      </c>
      <c r="AL19" s="61" t="s">
        <v>365</v>
      </c>
    </row>
    <row r="20" spans="1:38" ht="12.75">
      <c r="A20" s="55" t="s">
        <v>301</v>
      </c>
      <c r="B20" s="56" t="s">
        <v>302</v>
      </c>
      <c r="C20" s="55" t="s">
        <v>364</v>
      </c>
      <c r="D20" s="61">
        <f>SUMIF($B21:$B343,$B20,D21:D107)</f>
        <v>0</v>
      </c>
      <c r="E20" s="61" t="s">
        <v>365</v>
      </c>
      <c r="F20" s="61">
        <f aca="true" t="shared" si="3" ref="F20:AK20">SUMIF($B21:$B343,$B20,F21:F107)</f>
        <v>0</v>
      </c>
      <c r="G20" s="61">
        <f t="shared" si="3"/>
        <v>0</v>
      </c>
      <c r="H20" s="61">
        <f t="shared" si="3"/>
        <v>0</v>
      </c>
      <c r="I20" s="61">
        <f t="shared" si="3"/>
        <v>0</v>
      </c>
      <c r="J20" s="61">
        <f t="shared" si="3"/>
        <v>0</v>
      </c>
      <c r="K20" s="61">
        <f t="shared" si="3"/>
        <v>0</v>
      </c>
      <c r="L20" s="61">
        <f t="shared" si="3"/>
        <v>0</v>
      </c>
      <c r="M20" s="61">
        <f t="shared" si="3"/>
        <v>0</v>
      </c>
      <c r="N20" s="61">
        <f t="shared" si="3"/>
        <v>0</v>
      </c>
      <c r="O20" s="61">
        <f t="shared" si="3"/>
        <v>0</v>
      </c>
      <c r="P20" s="61">
        <f t="shared" si="3"/>
        <v>0</v>
      </c>
      <c r="Q20" s="61">
        <f t="shared" si="3"/>
        <v>0</v>
      </c>
      <c r="R20" s="61">
        <f t="shared" si="3"/>
        <v>0</v>
      </c>
      <c r="S20" s="61">
        <f t="shared" si="3"/>
        <v>0</v>
      </c>
      <c r="T20" s="61">
        <f t="shared" si="3"/>
        <v>0</v>
      </c>
      <c r="U20" s="61">
        <f t="shared" si="3"/>
        <v>0</v>
      </c>
      <c r="V20" s="61">
        <f t="shared" si="3"/>
        <v>0</v>
      </c>
      <c r="W20" s="61">
        <f t="shared" si="3"/>
        <v>0</v>
      </c>
      <c r="X20" s="61">
        <f t="shared" si="3"/>
        <v>0</v>
      </c>
      <c r="Y20" s="61">
        <f t="shared" si="3"/>
        <v>0</v>
      </c>
      <c r="Z20" s="61">
        <f t="shared" si="3"/>
        <v>0</v>
      </c>
      <c r="AA20" s="61">
        <f t="shared" si="3"/>
        <v>0</v>
      </c>
      <c r="AB20" s="61">
        <f t="shared" si="3"/>
        <v>0</v>
      </c>
      <c r="AC20" s="61">
        <f t="shared" si="3"/>
        <v>0</v>
      </c>
      <c r="AD20" s="61">
        <f t="shared" si="3"/>
        <v>0</v>
      </c>
      <c r="AE20" s="61">
        <f t="shared" si="3"/>
        <v>0</v>
      </c>
      <c r="AF20" s="61">
        <f t="shared" si="3"/>
        <v>0</v>
      </c>
      <c r="AG20" s="61">
        <f t="shared" si="3"/>
        <v>0</v>
      </c>
      <c r="AH20" s="61">
        <f t="shared" si="3"/>
        <v>0</v>
      </c>
      <c r="AI20" s="61">
        <f t="shared" si="3"/>
        <v>0</v>
      </c>
      <c r="AJ20" s="61">
        <f t="shared" si="3"/>
        <v>0</v>
      </c>
      <c r="AK20" s="61">
        <f t="shared" si="3"/>
        <v>0</v>
      </c>
      <c r="AL20" s="61" t="s">
        <v>365</v>
      </c>
    </row>
    <row r="21" spans="1:38" ht="21">
      <c r="A21" s="55" t="s">
        <v>303</v>
      </c>
      <c r="B21" s="56" t="s">
        <v>304</v>
      </c>
      <c r="C21" s="55" t="s">
        <v>364</v>
      </c>
      <c r="D21" s="61">
        <f>SUMIF($B22:$B344,$B21,D22:D107)</f>
        <v>0</v>
      </c>
      <c r="E21" s="61" t="s">
        <v>365</v>
      </c>
      <c r="F21" s="61">
        <f aca="true" t="shared" si="4" ref="F21:AK21">SUMIF($B22:$B344,$B21,F22:F107)</f>
        <v>0</v>
      </c>
      <c r="G21" s="61">
        <f t="shared" si="4"/>
        <v>0</v>
      </c>
      <c r="H21" s="61">
        <f t="shared" si="4"/>
        <v>0</v>
      </c>
      <c r="I21" s="61">
        <f t="shared" si="4"/>
        <v>0</v>
      </c>
      <c r="J21" s="61">
        <f t="shared" si="4"/>
        <v>0</v>
      </c>
      <c r="K21" s="61">
        <f t="shared" si="4"/>
        <v>0</v>
      </c>
      <c r="L21" s="61">
        <f t="shared" si="4"/>
        <v>0</v>
      </c>
      <c r="M21" s="61">
        <f t="shared" si="4"/>
        <v>0</v>
      </c>
      <c r="N21" s="61">
        <f t="shared" si="4"/>
        <v>0</v>
      </c>
      <c r="O21" s="61">
        <f t="shared" si="4"/>
        <v>0</v>
      </c>
      <c r="P21" s="61">
        <f t="shared" si="4"/>
        <v>0</v>
      </c>
      <c r="Q21" s="61">
        <f t="shared" si="4"/>
        <v>0</v>
      </c>
      <c r="R21" s="61">
        <f t="shared" si="4"/>
        <v>0</v>
      </c>
      <c r="S21" s="61">
        <f t="shared" si="4"/>
        <v>0</v>
      </c>
      <c r="T21" s="61">
        <f t="shared" si="4"/>
        <v>0</v>
      </c>
      <c r="U21" s="61">
        <f t="shared" si="4"/>
        <v>0</v>
      </c>
      <c r="V21" s="61">
        <f t="shared" si="4"/>
        <v>0</v>
      </c>
      <c r="W21" s="61">
        <f t="shared" si="4"/>
        <v>0</v>
      </c>
      <c r="X21" s="61">
        <f t="shared" si="4"/>
        <v>0</v>
      </c>
      <c r="Y21" s="61">
        <f t="shared" si="4"/>
        <v>0</v>
      </c>
      <c r="Z21" s="61">
        <f t="shared" si="4"/>
        <v>0</v>
      </c>
      <c r="AA21" s="61">
        <f t="shared" si="4"/>
        <v>0</v>
      </c>
      <c r="AB21" s="61">
        <f t="shared" si="4"/>
        <v>0</v>
      </c>
      <c r="AC21" s="61">
        <f t="shared" si="4"/>
        <v>0</v>
      </c>
      <c r="AD21" s="61">
        <f t="shared" si="4"/>
        <v>0</v>
      </c>
      <c r="AE21" s="61">
        <f t="shared" si="4"/>
        <v>0</v>
      </c>
      <c r="AF21" s="61">
        <f t="shared" si="4"/>
        <v>0</v>
      </c>
      <c r="AG21" s="61">
        <f t="shared" si="4"/>
        <v>0</v>
      </c>
      <c r="AH21" s="61">
        <f t="shared" si="4"/>
        <v>0</v>
      </c>
      <c r="AI21" s="61">
        <f t="shared" si="4"/>
        <v>0</v>
      </c>
      <c r="AJ21" s="61">
        <f t="shared" si="4"/>
        <v>0</v>
      </c>
      <c r="AK21" s="61">
        <f t="shared" si="4"/>
        <v>0</v>
      </c>
      <c r="AL21" s="61" t="s">
        <v>365</v>
      </c>
    </row>
    <row r="22" spans="1:38" ht="12.75">
      <c r="A22" s="55" t="s">
        <v>305</v>
      </c>
      <c r="B22" s="56" t="s">
        <v>306</v>
      </c>
      <c r="C22" s="55" t="s">
        <v>364</v>
      </c>
      <c r="D22" s="61">
        <f>SUMIF($B23:$B345,$B22,D23:D107)</f>
        <v>0</v>
      </c>
      <c r="E22" s="61" t="s">
        <v>365</v>
      </c>
      <c r="F22" s="61">
        <f aca="true" t="shared" si="5" ref="F22:AK22">SUMIF($B23:$B345,$B22,F23:F107)</f>
        <v>0</v>
      </c>
      <c r="G22" s="61">
        <f t="shared" si="5"/>
        <v>0</v>
      </c>
      <c r="H22" s="61">
        <f t="shared" si="5"/>
        <v>0</v>
      </c>
      <c r="I22" s="61">
        <f t="shared" si="5"/>
        <v>0</v>
      </c>
      <c r="J22" s="61">
        <f t="shared" si="5"/>
        <v>0</v>
      </c>
      <c r="K22" s="61">
        <f t="shared" si="5"/>
        <v>0</v>
      </c>
      <c r="L22" s="61">
        <f t="shared" si="5"/>
        <v>0</v>
      </c>
      <c r="M22" s="61">
        <f t="shared" si="5"/>
        <v>0</v>
      </c>
      <c r="N22" s="61">
        <f t="shared" si="5"/>
        <v>0</v>
      </c>
      <c r="O22" s="61">
        <f t="shared" si="5"/>
        <v>0</v>
      </c>
      <c r="P22" s="61">
        <f t="shared" si="5"/>
        <v>0</v>
      </c>
      <c r="Q22" s="61">
        <f t="shared" si="5"/>
        <v>0</v>
      </c>
      <c r="R22" s="61">
        <f t="shared" si="5"/>
        <v>0</v>
      </c>
      <c r="S22" s="61">
        <f t="shared" si="5"/>
        <v>0</v>
      </c>
      <c r="T22" s="61">
        <f t="shared" si="5"/>
        <v>0</v>
      </c>
      <c r="U22" s="61">
        <f t="shared" si="5"/>
        <v>0</v>
      </c>
      <c r="V22" s="61">
        <f t="shared" si="5"/>
        <v>0</v>
      </c>
      <c r="W22" s="61">
        <f t="shared" si="5"/>
        <v>0</v>
      </c>
      <c r="X22" s="61">
        <f t="shared" si="5"/>
        <v>0</v>
      </c>
      <c r="Y22" s="61">
        <f t="shared" si="5"/>
        <v>0</v>
      </c>
      <c r="Z22" s="61">
        <f t="shared" si="5"/>
        <v>0</v>
      </c>
      <c r="AA22" s="61">
        <f t="shared" si="5"/>
        <v>0</v>
      </c>
      <c r="AB22" s="61">
        <f t="shared" si="5"/>
        <v>0</v>
      </c>
      <c r="AC22" s="61">
        <f t="shared" si="5"/>
        <v>0</v>
      </c>
      <c r="AD22" s="61">
        <f t="shared" si="5"/>
        <v>0</v>
      </c>
      <c r="AE22" s="61">
        <f t="shared" si="5"/>
        <v>0</v>
      </c>
      <c r="AF22" s="61">
        <f t="shared" si="5"/>
        <v>0</v>
      </c>
      <c r="AG22" s="61">
        <f t="shared" si="5"/>
        <v>0</v>
      </c>
      <c r="AH22" s="61">
        <f t="shared" si="5"/>
        <v>0</v>
      </c>
      <c r="AI22" s="61">
        <f t="shared" si="5"/>
        <v>0</v>
      </c>
      <c r="AJ22" s="61">
        <f t="shared" si="5"/>
        <v>0</v>
      </c>
      <c r="AK22" s="61">
        <f t="shared" si="5"/>
        <v>0</v>
      </c>
      <c r="AL22" s="61" t="s">
        <v>365</v>
      </c>
    </row>
    <row r="23" spans="1:38" ht="21">
      <c r="A23" s="55" t="s">
        <v>307</v>
      </c>
      <c r="B23" s="56" t="s">
        <v>308</v>
      </c>
      <c r="C23" s="55" t="s">
        <v>364</v>
      </c>
      <c r="D23" s="61">
        <f>SUMIF($B24:$B346,$B23,D24:D107)</f>
        <v>0</v>
      </c>
      <c r="E23" s="61" t="s">
        <v>365</v>
      </c>
      <c r="F23" s="61">
        <f aca="true" t="shared" si="6" ref="F23:AK23">SUMIF($B24:$B346,$B23,F24:F107)</f>
        <v>0</v>
      </c>
      <c r="G23" s="61">
        <f t="shared" si="6"/>
        <v>0</v>
      </c>
      <c r="H23" s="61">
        <f t="shared" si="6"/>
        <v>0</v>
      </c>
      <c r="I23" s="61">
        <f t="shared" si="6"/>
        <v>0</v>
      </c>
      <c r="J23" s="61">
        <f t="shared" si="6"/>
        <v>0</v>
      </c>
      <c r="K23" s="61">
        <f t="shared" si="6"/>
        <v>0</v>
      </c>
      <c r="L23" s="61">
        <f t="shared" si="6"/>
        <v>0</v>
      </c>
      <c r="M23" s="61">
        <f t="shared" si="6"/>
        <v>0</v>
      </c>
      <c r="N23" s="61">
        <f t="shared" si="6"/>
        <v>0</v>
      </c>
      <c r="O23" s="61">
        <f t="shared" si="6"/>
        <v>0</v>
      </c>
      <c r="P23" s="61">
        <f t="shared" si="6"/>
        <v>0</v>
      </c>
      <c r="Q23" s="61">
        <f t="shared" si="6"/>
        <v>0</v>
      </c>
      <c r="R23" s="61">
        <f t="shared" si="6"/>
        <v>0</v>
      </c>
      <c r="S23" s="61">
        <f t="shared" si="6"/>
        <v>0</v>
      </c>
      <c r="T23" s="61">
        <f t="shared" si="6"/>
        <v>0</v>
      </c>
      <c r="U23" s="61">
        <f t="shared" si="6"/>
        <v>0</v>
      </c>
      <c r="V23" s="61">
        <f t="shared" si="6"/>
        <v>0</v>
      </c>
      <c r="W23" s="61">
        <f t="shared" si="6"/>
        <v>0</v>
      </c>
      <c r="X23" s="61">
        <f t="shared" si="6"/>
        <v>0</v>
      </c>
      <c r="Y23" s="61">
        <f t="shared" si="6"/>
        <v>0</v>
      </c>
      <c r="Z23" s="61">
        <f t="shared" si="6"/>
        <v>0</v>
      </c>
      <c r="AA23" s="61">
        <f t="shared" si="6"/>
        <v>0</v>
      </c>
      <c r="AB23" s="61">
        <f t="shared" si="6"/>
        <v>0</v>
      </c>
      <c r="AC23" s="61">
        <f t="shared" si="6"/>
        <v>0</v>
      </c>
      <c r="AD23" s="61">
        <f t="shared" si="6"/>
        <v>0</v>
      </c>
      <c r="AE23" s="61">
        <f t="shared" si="6"/>
        <v>0</v>
      </c>
      <c r="AF23" s="61">
        <f t="shared" si="6"/>
        <v>0</v>
      </c>
      <c r="AG23" s="61">
        <f t="shared" si="6"/>
        <v>0</v>
      </c>
      <c r="AH23" s="61">
        <f t="shared" si="6"/>
        <v>0</v>
      </c>
      <c r="AI23" s="61">
        <f t="shared" si="6"/>
        <v>0</v>
      </c>
      <c r="AJ23" s="61">
        <f t="shared" si="6"/>
        <v>0</v>
      </c>
      <c r="AK23" s="61">
        <f t="shared" si="6"/>
        <v>0</v>
      </c>
      <c r="AL23" s="61" t="s">
        <v>365</v>
      </c>
    </row>
    <row r="24" spans="1:38" ht="12.75">
      <c r="A24" s="55" t="s">
        <v>309</v>
      </c>
      <c r="B24" s="56" t="s">
        <v>310</v>
      </c>
      <c r="C24" s="55" t="s">
        <v>364</v>
      </c>
      <c r="D24" s="61">
        <f>SUMIF($B25:$B347,$B24,D25:D107)</f>
        <v>0</v>
      </c>
      <c r="E24" s="61" t="s">
        <v>365</v>
      </c>
      <c r="F24" s="61">
        <f aca="true" t="shared" si="7" ref="F24:AK24">SUMIF($B25:$B347,$B24,F25:F107)</f>
        <v>0</v>
      </c>
      <c r="G24" s="61">
        <f t="shared" si="7"/>
        <v>0</v>
      </c>
      <c r="H24" s="61">
        <f t="shared" si="7"/>
        <v>0</v>
      </c>
      <c r="I24" s="61">
        <f t="shared" si="7"/>
        <v>0</v>
      </c>
      <c r="J24" s="61">
        <f t="shared" si="7"/>
        <v>0</v>
      </c>
      <c r="K24" s="61">
        <f t="shared" si="7"/>
        <v>0</v>
      </c>
      <c r="L24" s="61">
        <f t="shared" si="7"/>
        <v>0</v>
      </c>
      <c r="M24" s="61">
        <f t="shared" si="7"/>
        <v>0</v>
      </c>
      <c r="N24" s="61">
        <f t="shared" si="7"/>
        <v>0</v>
      </c>
      <c r="O24" s="61">
        <f t="shared" si="7"/>
        <v>0</v>
      </c>
      <c r="P24" s="61">
        <f t="shared" si="7"/>
        <v>0</v>
      </c>
      <c r="Q24" s="61">
        <f t="shared" si="7"/>
        <v>0</v>
      </c>
      <c r="R24" s="61">
        <f t="shared" si="7"/>
        <v>0</v>
      </c>
      <c r="S24" s="61">
        <f t="shared" si="7"/>
        <v>0</v>
      </c>
      <c r="T24" s="61">
        <f t="shared" si="7"/>
        <v>0</v>
      </c>
      <c r="U24" s="61">
        <f t="shared" si="7"/>
        <v>0</v>
      </c>
      <c r="V24" s="61">
        <f t="shared" si="7"/>
        <v>0</v>
      </c>
      <c r="W24" s="61">
        <f t="shared" si="7"/>
        <v>0</v>
      </c>
      <c r="X24" s="61">
        <f t="shared" si="7"/>
        <v>0</v>
      </c>
      <c r="Y24" s="61">
        <f t="shared" si="7"/>
        <v>0</v>
      </c>
      <c r="Z24" s="61">
        <f t="shared" si="7"/>
        <v>0</v>
      </c>
      <c r="AA24" s="61">
        <f t="shared" si="7"/>
        <v>0</v>
      </c>
      <c r="AB24" s="61">
        <f t="shared" si="7"/>
        <v>0</v>
      </c>
      <c r="AC24" s="61">
        <f t="shared" si="7"/>
        <v>0</v>
      </c>
      <c r="AD24" s="61">
        <f t="shared" si="7"/>
        <v>0</v>
      </c>
      <c r="AE24" s="61">
        <f t="shared" si="7"/>
        <v>0</v>
      </c>
      <c r="AF24" s="61">
        <f t="shared" si="7"/>
        <v>0</v>
      </c>
      <c r="AG24" s="61">
        <f t="shared" si="7"/>
        <v>0</v>
      </c>
      <c r="AH24" s="61">
        <f t="shared" si="7"/>
        <v>0</v>
      </c>
      <c r="AI24" s="61">
        <f t="shared" si="7"/>
        <v>0</v>
      </c>
      <c r="AJ24" s="61">
        <f t="shared" si="7"/>
        <v>0</v>
      </c>
      <c r="AK24" s="61">
        <f t="shared" si="7"/>
        <v>0</v>
      </c>
      <c r="AL24" s="61" t="s">
        <v>365</v>
      </c>
    </row>
    <row r="25" spans="1:38" ht="12.75">
      <c r="A25" s="57" t="s">
        <v>311</v>
      </c>
      <c r="B25" s="57" t="s">
        <v>312</v>
      </c>
      <c r="C25" s="55" t="s">
        <v>364</v>
      </c>
      <c r="D25" s="63">
        <f>D31+D43+D76+D77+D84+D85</f>
        <v>25097.831332817874</v>
      </c>
      <c r="E25" s="63" t="s">
        <v>365</v>
      </c>
      <c r="F25" s="63">
        <f aca="true" t="shared" si="8" ref="F25:AK25">F31+F43+F76+F77+F84+F85</f>
        <v>0</v>
      </c>
      <c r="G25" s="63">
        <f t="shared" si="8"/>
        <v>371.85945949371904</v>
      </c>
      <c r="H25" s="63">
        <f t="shared" si="8"/>
        <v>0</v>
      </c>
      <c r="I25" s="63">
        <f t="shared" si="8"/>
        <v>0</v>
      </c>
      <c r="J25" s="63">
        <f t="shared" si="8"/>
        <v>0</v>
      </c>
      <c r="K25" s="63">
        <f t="shared" si="8"/>
        <v>0</v>
      </c>
      <c r="L25" s="63">
        <f t="shared" si="8"/>
        <v>0</v>
      </c>
      <c r="M25" s="63">
        <f t="shared" si="8"/>
        <v>0</v>
      </c>
      <c r="N25" s="63">
        <f t="shared" si="8"/>
        <v>0</v>
      </c>
      <c r="O25" s="63">
        <f t="shared" si="8"/>
        <v>24074.355468201662</v>
      </c>
      <c r="P25" s="63">
        <f t="shared" si="8"/>
        <v>0</v>
      </c>
      <c r="Q25" s="63">
        <f t="shared" si="8"/>
        <v>0</v>
      </c>
      <c r="R25" s="63">
        <f t="shared" si="8"/>
        <v>0</v>
      </c>
      <c r="S25" s="63">
        <f t="shared" si="8"/>
        <v>0</v>
      </c>
      <c r="T25" s="63">
        <f t="shared" si="8"/>
        <v>0</v>
      </c>
      <c r="U25" s="63">
        <f t="shared" si="8"/>
        <v>0</v>
      </c>
      <c r="V25" s="63">
        <f t="shared" si="8"/>
        <v>0</v>
      </c>
      <c r="W25" s="63">
        <f t="shared" si="8"/>
        <v>0</v>
      </c>
      <c r="X25" s="63">
        <f t="shared" si="8"/>
        <v>0</v>
      </c>
      <c r="Y25" s="63">
        <f t="shared" si="8"/>
        <v>0</v>
      </c>
      <c r="Z25" s="63">
        <f t="shared" si="8"/>
        <v>0</v>
      </c>
      <c r="AA25" s="63">
        <f t="shared" si="8"/>
        <v>0</v>
      </c>
      <c r="AB25" s="63">
        <f t="shared" si="8"/>
        <v>0</v>
      </c>
      <c r="AC25" s="63">
        <f t="shared" si="8"/>
        <v>0</v>
      </c>
      <c r="AD25" s="63">
        <f t="shared" si="8"/>
        <v>0</v>
      </c>
      <c r="AE25" s="63">
        <f t="shared" si="8"/>
        <v>24446.21492769538</v>
      </c>
      <c r="AF25" s="63">
        <f t="shared" si="8"/>
        <v>0</v>
      </c>
      <c r="AG25" s="63">
        <f t="shared" si="8"/>
        <v>0</v>
      </c>
      <c r="AH25" s="63">
        <f t="shared" si="8"/>
        <v>0</v>
      </c>
      <c r="AI25" s="63">
        <f t="shared" si="8"/>
        <v>0</v>
      </c>
      <c r="AJ25" s="63">
        <f t="shared" si="8"/>
        <v>0</v>
      </c>
      <c r="AK25" s="63">
        <f t="shared" si="8"/>
        <v>0</v>
      </c>
      <c r="AL25" s="63" t="s">
        <v>365</v>
      </c>
    </row>
    <row r="26" spans="1:38" ht="21">
      <c r="A26" s="54" t="s">
        <v>313</v>
      </c>
      <c r="B26" s="54" t="s">
        <v>314</v>
      </c>
      <c r="C26" s="54" t="s">
        <v>364</v>
      </c>
      <c r="D26" s="58">
        <f>D27+D28+D29+D30</f>
        <v>0</v>
      </c>
      <c r="E26" s="58" t="s">
        <v>365</v>
      </c>
      <c r="F26" s="58">
        <f aca="true" t="shared" si="9" ref="F26:AK26">F27+F28+F29+F30</f>
        <v>0</v>
      </c>
      <c r="G26" s="58">
        <f t="shared" si="9"/>
        <v>0</v>
      </c>
      <c r="H26" s="58">
        <f t="shared" si="9"/>
        <v>0</v>
      </c>
      <c r="I26" s="58">
        <f t="shared" si="9"/>
        <v>0</v>
      </c>
      <c r="J26" s="58">
        <f t="shared" si="9"/>
        <v>0</v>
      </c>
      <c r="K26" s="58">
        <f t="shared" si="9"/>
        <v>0</v>
      </c>
      <c r="L26" s="58">
        <f t="shared" si="9"/>
        <v>0</v>
      </c>
      <c r="M26" s="58">
        <f t="shared" si="9"/>
        <v>0</v>
      </c>
      <c r="N26" s="58">
        <f t="shared" si="9"/>
        <v>0</v>
      </c>
      <c r="O26" s="58">
        <f t="shared" si="9"/>
        <v>0</v>
      </c>
      <c r="P26" s="58">
        <f t="shared" si="9"/>
        <v>0</v>
      </c>
      <c r="Q26" s="58">
        <f t="shared" si="9"/>
        <v>0</v>
      </c>
      <c r="R26" s="58">
        <f t="shared" si="9"/>
        <v>0</v>
      </c>
      <c r="S26" s="58">
        <f t="shared" si="9"/>
        <v>0</v>
      </c>
      <c r="T26" s="58">
        <f t="shared" si="9"/>
        <v>0</v>
      </c>
      <c r="U26" s="58">
        <f t="shared" si="9"/>
        <v>0</v>
      </c>
      <c r="V26" s="58">
        <f t="shared" si="9"/>
        <v>0</v>
      </c>
      <c r="W26" s="58">
        <f t="shared" si="9"/>
        <v>0</v>
      </c>
      <c r="X26" s="58">
        <f t="shared" si="9"/>
        <v>0</v>
      </c>
      <c r="Y26" s="58">
        <f t="shared" si="9"/>
        <v>0</v>
      </c>
      <c r="Z26" s="58">
        <f t="shared" si="9"/>
        <v>0</v>
      </c>
      <c r="AA26" s="58">
        <f t="shared" si="9"/>
        <v>0</v>
      </c>
      <c r="AB26" s="58">
        <f t="shared" si="9"/>
        <v>0</v>
      </c>
      <c r="AC26" s="58">
        <f t="shared" si="9"/>
        <v>0</v>
      </c>
      <c r="AD26" s="58">
        <f t="shared" si="9"/>
        <v>0</v>
      </c>
      <c r="AE26" s="58">
        <f t="shared" si="9"/>
        <v>0</v>
      </c>
      <c r="AF26" s="58">
        <f t="shared" si="9"/>
        <v>0</v>
      </c>
      <c r="AG26" s="58">
        <f t="shared" si="9"/>
        <v>0</v>
      </c>
      <c r="AH26" s="58">
        <f t="shared" si="9"/>
        <v>0</v>
      </c>
      <c r="AI26" s="58">
        <f t="shared" si="9"/>
        <v>0</v>
      </c>
      <c r="AJ26" s="58">
        <f t="shared" si="9"/>
        <v>0</v>
      </c>
      <c r="AK26" s="58">
        <f t="shared" si="9"/>
        <v>0</v>
      </c>
      <c r="AL26" s="58" t="s">
        <v>365</v>
      </c>
    </row>
    <row r="27" spans="1:38" ht="42">
      <c r="A27" s="54" t="s">
        <v>315</v>
      </c>
      <c r="B27" s="54" t="s">
        <v>316</v>
      </c>
      <c r="C27" s="54" t="s">
        <v>364</v>
      </c>
      <c r="D27" s="64">
        <v>0</v>
      </c>
      <c r="E27" s="64" t="s">
        <v>365</v>
      </c>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c r="AD27" s="64">
        <v>0</v>
      </c>
      <c r="AE27" s="64">
        <v>0</v>
      </c>
      <c r="AF27" s="64">
        <v>0</v>
      </c>
      <c r="AG27" s="64">
        <v>0</v>
      </c>
      <c r="AH27" s="64">
        <v>0</v>
      </c>
      <c r="AI27" s="64">
        <v>0</v>
      </c>
      <c r="AJ27" s="64">
        <v>0</v>
      </c>
      <c r="AK27" s="64">
        <v>0</v>
      </c>
      <c r="AL27" s="64" t="s">
        <v>365</v>
      </c>
    </row>
    <row r="28" spans="1:38" ht="31.5">
      <c r="A28" s="54" t="s">
        <v>317</v>
      </c>
      <c r="B28" s="54" t="s">
        <v>318</v>
      </c>
      <c r="C28" s="54" t="s">
        <v>364</v>
      </c>
      <c r="D28" s="64">
        <v>0</v>
      </c>
      <c r="E28" s="64" t="s">
        <v>365</v>
      </c>
      <c r="F28" s="64">
        <v>0</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c r="AK28" s="64">
        <v>0</v>
      </c>
      <c r="AL28" s="64" t="s">
        <v>365</v>
      </c>
    </row>
    <row r="29" spans="1:38" ht="31.5">
      <c r="A29" s="54" t="s">
        <v>319</v>
      </c>
      <c r="B29" s="54" t="s">
        <v>320</v>
      </c>
      <c r="C29" s="54" t="s">
        <v>364</v>
      </c>
      <c r="D29" s="64">
        <v>0</v>
      </c>
      <c r="E29" s="64" t="s">
        <v>365</v>
      </c>
      <c r="F29" s="64">
        <v>0</v>
      </c>
      <c r="G29" s="64">
        <v>0</v>
      </c>
      <c r="H29" s="64">
        <v>0</v>
      </c>
      <c r="I29" s="64">
        <v>0</v>
      </c>
      <c r="J29" s="64">
        <v>0</v>
      </c>
      <c r="K29" s="64">
        <v>0</v>
      </c>
      <c r="L29" s="64">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64">
        <v>0</v>
      </c>
      <c r="AI29" s="64">
        <v>0</v>
      </c>
      <c r="AJ29" s="64">
        <v>0</v>
      </c>
      <c r="AK29" s="64">
        <v>0</v>
      </c>
      <c r="AL29" s="64" t="s">
        <v>365</v>
      </c>
    </row>
    <row r="30" spans="1:38" ht="21">
      <c r="A30" s="54" t="s">
        <v>321</v>
      </c>
      <c r="B30" s="54" t="s">
        <v>322</v>
      </c>
      <c r="C30" s="54" t="s">
        <v>364</v>
      </c>
      <c r="D30" s="64">
        <v>0</v>
      </c>
      <c r="E30" s="64" t="s">
        <v>365</v>
      </c>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4">
        <v>0</v>
      </c>
      <c r="AG30" s="64">
        <v>0</v>
      </c>
      <c r="AH30" s="64">
        <v>0</v>
      </c>
      <c r="AI30" s="64">
        <v>0</v>
      </c>
      <c r="AJ30" s="64">
        <v>0</v>
      </c>
      <c r="AK30" s="64">
        <v>0</v>
      </c>
      <c r="AL30" s="64" t="s">
        <v>365</v>
      </c>
    </row>
    <row r="31" spans="1:38" ht="31.5">
      <c r="A31" s="54" t="s">
        <v>323</v>
      </c>
      <c r="B31" s="54" t="s">
        <v>324</v>
      </c>
      <c r="C31" s="54" t="s">
        <v>364</v>
      </c>
      <c r="D31" s="64">
        <f>D32+D33+D36+D37</f>
        <v>42.46416865893182</v>
      </c>
      <c r="E31" s="64" t="s">
        <v>365</v>
      </c>
      <c r="F31" s="64">
        <f aca="true" t="shared" si="10" ref="F31:AK31">F32+F33+F36+F37</f>
        <v>0</v>
      </c>
      <c r="G31" s="64">
        <f t="shared" si="10"/>
        <v>39.42331151666667</v>
      </c>
      <c r="H31" s="64">
        <f t="shared" si="10"/>
        <v>0</v>
      </c>
      <c r="I31" s="64">
        <f t="shared" si="10"/>
        <v>0</v>
      </c>
      <c r="J31" s="64">
        <f t="shared" si="10"/>
        <v>0</v>
      </c>
      <c r="K31" s="64">
        <f t="shared" si="10"/>
        <v>0</v>
      </c>
      <c r="L31" s="64">
        <f t="shared" si="10"/>
        <v>0</v>
      </c>
      <c r="M31" s="64">
        <f t="shared" si="10"/>
        <v>0</v>
      </c>
      <c r="N31" s="64">
        <f t="shared" si="10"/>
        <v>0</v>
      </c>
      <c r="O31" s="64">
        <f t="shared" si="10"/>
        <v>0</v>
      </c>
      <c r="P31" s="64">
        <f t="shared" si="10"/>
        <v>0</v>
      </c>
      <c r="Q31" s="64">
        <f t="shared" si="10"/>
        <v>0</v>
      </c>
      <c r="R31" s="64">
        <f t="shared" si="10"/>
        <v>0</v>
      </c>
      <c r="S31" s="64">
        <f t="shared" si="10"/>
        <v>0</v>
      </c>
      <c r="T31" s="64">
        <f t="shared" si="10"/>
        <v>0</v>
      </c>
      <c r="U31" s="64">
        <f t="shared" si="10"/>
        <v>0</v>
      </c>
      <c r="V31" s="64">
        <f t="shared" si="10"/>
        <v>0</v>
      </c>
      <c r="W31" s="64">
        <f t="shared" si="10"/>
        <v>0</v>
      </c>
      <c r="X31" s="64">
        <f t="shared" si="10"/>
        <v>0</v>
      </c>
      <c r="Y31" s="64">
        <f t="shared" si="10"/>
        <v>0</v>
      </c>
      <c r="Z31" s="64">
        <f t="shared" si="10"/>
        <v>0</v>
      </c>
      <c r="AA31" s="64">
        <f t="shared" si="10"/>
        <v>0</v>
      </c>
      <c r="AB31" s="64">
        <f t="shared" si="10"/>
        <v>0</v>
      </c>
      <c r="AC31" s="64">
        <f t="shared" si="10"/>
        <v>0</v>
      </c>
      <c r="AD31" s="64">
        <f t="shared" si="10"/>
        <v>0</v>
      </c>
      <c r="AE31" s="64">
        <f t="shared" si="10"/>
        <v>39.42331151666667</v>
      </c>
      <c r="AF31" s="64">
        <f t="shared" si="10"/>
        <v>0</v>
      </c>
      <c r="AG31" s="64">
        <f t="shared" si="10"/>
        <v>0</v>
      </c>
      <c r="AH31" s="64">
        <f t="shared" si="10"/>
        <v>0</v>
      </c>
      <c r="AI31" s="64">
        <f t="shared" si="10"/>
        <v>0</v>
      </c>
      <c r="AJ31" s="64">
        <f t="shared" si="10"/>
        <v>0</v>
      </c>
      <c r="AK31" s="64">
        <f t="shared" si="10"/>
        <v>0</v>
      </c>
      <c r="AL31" s="64" t="s">
        <v>365</v>
      </c>
    </row>
    <row r="32" spans="1:38" ht="21">
      <c r="A32" s="54" t="s">
        <v>325</v>
      </c>
      <c r="B32" s="54" t="s">
        <v>326</v>
      </c>
      <c r="C32" s="54" t="s">
        <v>364</v>
      </c>
      <c r="D32" s="64">
        <v>0</v>
      </c>
      <c r="E32" s="64" t="s">
        <v>365</v>
      </c>
      <c r="F32" s="64">
        <v>0</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c r="AK32" s="64">
        <v>0</v>
      </c>
      <c r="AL32" s="64" t="s">
        <v>365</v>
      </c>
    </row>
    <row r="33" spans="1:38" ht="12.75">
      <c r="A33" s="54" t="s">
        <v>327</v>
      </c>
      <c r="B33" s="54" t="s">
        <v>328</v>
      </c>
      <c r="C33" s="54" t="s">
        <v>364</v>
      </c>
      <c r="D33" s="58">
        <f>SUM(D34:D35)</f>
        <v>15.633783333333334</v>
      </c>
      <c r="E33" s="58" t="s">
        <v>365</v>
      </c>
      <c r="F33" s="58">
        <f aca="true" t="shared" si="11" ref="F33:AK33">SUM(F34:F35)</f>
        <v>0</v>
      </c>
      <c r="G33" s="58">
        <f t="shared" si="11"/>
        <v>15.633783333333334</v>
      </c>
      <c r="H33" s="58">
        <f t="shared" si="11"/>
        <v>0</v>
      </c>
      <c r="I33" s="58">
        <f t="shared" si="11"/>
        <v>0</v>
      </c>
      <c r="J33" s="58">
        <f t="shared" si="11"/>
        <v>0</v>
      </c>
      <c r="K33" s="58">
        <f t="shared" si="11"/>
        <v>0</v>
      </c>
      <c r="L33" s="58">
        <f t="shared" si="11"/>
        <v>0</v>
      </c>
      <c r="M33" s="58">
        <f t="shared" si="11"/>
        <v>0</v>
      </c>
      <c r="N33" s="58">
        <f t="shared" si="11"/>
        <v>0</v>
      </c>
      <c r="O33" s="58">
        <f t="shared" si="11"/>
        <v>0</v>
      </c>
      <c r="P33" s="58">
        <f t="shared" si="11"/>
        <v>0</v>
      </c>
      <c r="Q33" s="58">
        <f t="shared" si="11"/>
        <v>0</v>
      </c>
      <c r="R33" s="58">
        <f t="shared" si="11"/>
        <v>0</v>
      </c>
      <c r="S33" s="58">
        <f t="shared" si="11"/>
        <v>0</v>
      </c>
      <c r="T33" s="58">
        <f t="shared" si="11"/>
        <v>0</v>
      </c>
      <c r="U33" s="58">
        <f t="shared" si="11"/>
        <v>0</v>
      </c>
      <c r="V33" s="58">
        <f t="shared" si="11"/>
        <v>0</v>
      </c>
      <c r="W33" s="58">
        <f t="shared" si="11"/>
        <v>0</v>
      </c>
      <c r="X33" s="58">
        <f t="shared" si="11"/>
        <v>0</v>
      </c>
      <c r="Y33" s="58">
        <f t="shared" si="11"/>
        <v>0</v>
      </c>
      <c r="Z33" s="58">
        <f t="shared" si="11"/>
        <v>0</v>
      </c>
      <c r="AA33" s="58">
        <f t="shared" si="11"/>
        <v>0</v>
      </c>
      <c r="AB33" s="58">
        <f t="shared" si="11"/>
        <v>0</v>
      </c>
      <c r="AC33" s="58">
        <f t="shared" si="11"/>
        <v>0</v>
      </c>
      <c r="AD33" s="58">
        <f t="shared" si="11"/>
        <v>0</v>
      </c>
      <c r="AE33" s="58">
        <f t="shared" si="11"/>
        <v>15.633783333333334</v>
      </c>
      <c r="AF33" s="58">
        <f t="shared" si="11"/>
        <v>0</v>
      </c>
      <c r="AG33" s="58">
        <f t="shared" si="11"/>
        <v>0</v>
      </c>
      <c r="AH33" s="58">
        <f t="shared" si="11"/>
        <v>0</v>
      </c>
      <c r="AI33" s="58">
        <f t="shared" si="11"/>
        <v>0</v>
      </c>
      <c r="AJ33" s="58">
        <f t="shared" si="11"/>
        <v>0</v>
      </c>
      <c r="AK33" s="58">
        <f t="shared" si="11"/>
        <v>0</v>
      </c>
      <c r="AL33" s="58" t="s">
        <v>365</v>
      </c>
    </row>
    <row r="34" spans="1:38" s="138" customFormat="1" ht="31.5">
      <c r="A34" s="113" t="s">
        <v>327</v>
      </c>
      <c r="B34" s="113" t="s">
        <v>484</v>
      </c>
      <c r="C34" s="113" t="s">
        <v>377</v>
      </c>
      <c r="D34" s="116">
        <f>'прил.2'!H32</f>
        <v>7.094433333333334</v>
      </c>
      <c r="E34" s="116" t="str">
        <f>'прил.2'!I32</f>
        <v>НД</v>
      </c>
      <c r="F34" s="116">
        <v>0</v>
      </c>
      <c r="G34" s="116">
        <f>'прил.2'!AA32</f>
        <v>7.094433333333334</v>
      </c>
      <c r="H34" s="116">
        <v>0</v>
      </c>
      <c r="I34" s="116">
        <v>0</v>
      </c>
      <c r="J34" s="116">
        <v>0</v>
      </c>
      <c r="K34" s="116">
        <v>0</v>
      </c>
      <c r="L34" s="116">
        <v>0</v>
      </c>
      <c r="M34" s="116">
        <v>0</v>
      </c>
      <c r="N34" s="116">
        <v>0</v>
      </c>
      <c r="O34" s="116">
        <f>'прил.2'!AC32</f>
        <v>0</v>
      </c>
      <c r="P34" s="115">
        <v>0</v>
      </c>
      <c r="Q34" s="115">
        <v>0</v>
      </c>
      <c r="R34" s="115">
        <v>0</v>
      </c>
      <c r="S34" s="115">
        <v>0</v>
      </c>
      <c r="T34" s="115">
        <v>0</v>
      </c>
      <c r="U34" s="115">
        <v>0</v>
      </c>
      <c r="V34" s="115">
        <v>0</v>
      </c>
      <c r="W34" s="115">
        <f>'прил.2'!AE32</f>
        <v>0</v>
      </c>
      <c r="X34" s="115">
        <v>0</v>
      </c>
      <c r="Y34" s="115">
        <v>0</v>
      </c>
      <c r="Z34" s="115">
        <v>0</v>
      </c>
      <c r="AA34" s="115">
        <v>0</v>
      </c>
      <c r="AB34" s="115">
        <v>0</v>
      </c>
      <c r="AC34" s="115">
        <v>0</v>
      </c>
      <c r="AD34" s="115">
        <f aca="true" t="shared" si="12" ref="AD34:AK35">F34+N34+V34</f>
        <v>0</v>
      </c>
      <c r="AE34" s="115">
        <f t="shared" si="12"/>
        <v>7.094433333333334</v>
      </c>
      <c r="AF34" s="115">
        <f t="shared" si="12"/>
        <v>0</v>
      </c>
      <c r="AG34" s="115">
        <f t="shared" si="12"/>
        <v>0</v>
      </c>
      <c r="AH34" s="115">
        <f t="shared" si="12"/>
        <v>0</v>
      </c>
      <c r="AI34" s="115">
        <f t="shared" si="12"/>
        <v>0</v>
      </c>
      <c r="AJ34" s="115">
        <f t="shared" si="12"/>
        <v>0</v>
      </c>
      <c r="AK34" s="115">
        <f t="shared" si="12"/>
        <v>0</v>
      </c>
      <c r="AL34" s="113" t="s">
        <v>365</v>
      </c>
    </row>
    <row r="35" spans="1:38" s="138" customFormat="1" ht="31.5">
      <c r="A35" s="113" t="s">
        <v>327</v>
      </c>
      <c r="B35" s="113" t="s">
        <v>486</v>
      </c>
      <c r="C35" s="113" t="s">
        <v>378</v>
      </c>
      <c r="D35" s="116">
        <f>'прил.2'!H33</f>
        <v>8.53935</v>
      </c>
      <c r="E35" s="116" t="str">
        <f>'прил.2'!I33</f>
        <v>НД</v>
      </c>
      <c r="F35" s="116">
        <v>0</v>
      </c>
      <c r="G35" s="116">
        <f>'прил.2'!AA33</f>
        <v>8.53935</v>
      </c>
      <c r="H35" s="116">
        <v>0</v>
      </c>
      <c r="I35" s="116">
        <v>0</v>
      </c>
      <c r="J35" s="116">
        <v>0</v>
      </c>
      <c r="K35" s="116">
        <v>0</v>
      </c>
      <c r="L35" s="116">
        <v>0</v>
      </c>
      <c r="M35" s="116">
        <v>0</v>
      </c>
      <c r="N35" s="116">
        <v>0</v>
      </c>
      <c r="O35" s="116">
        <f>'прил.2'!AC33</f>
        <v>0</v>
      </c>
      <c r="P35" s="115">
        <v>0</v>
      </c>
      <c r="Q35" s="115">
        <v>0</v>
      </c>
      <c r="R35" s="115">
        <v>0</v>
      </c>
      <c r="S35" s="115">
        <v>0</v>
      </c>
      <c r="T35" s="115">
        <v>0</v>
      </c>
      <c r="U35" s="115">
        <v>0</v>
      </c>
      <c r="V35" s="115">
        <v>0</v>
      </c>
      <c r="W35" s="115">
        <f>'прил.2'!AE33</f>
        <v>0</v>
      </c>
      <c r="X35" s="115">
        <v>0</v>
      </c>
      <c r="Y35" s="115">
        <v>0</v>
      </c>
      <c r="Z35" s="115">
        <v>0</v>
      </c>
      <c r="AA35" s="115">
        <v>0</v>
      </c>
      <c r="AB35" s="115">
        <v>0</v>
      </c>
      <c r="AC35" s="115">
        <v>0</v>
      </c>
      <c r="AD35" s="115">
        <f t="shared" si="12"/>
        <v>0</v>
      </c>
      <c r="AE35" s="115">
        <f t="shared" si="12"/>
        <v>8.53935</v>
      </c>
      <c r="AF35" s="115">
        <f t="shared" si="12"/>
        <v>0</v>
      </c>
      <c r="AG35" s="115">
        <f t="shared" si="12"/>
        <v>0</v>
      </c>
      <c r="AH35" s="115">
        <f t="shared" si="12"/>
        <v>0</v>
      </c>
      <c r="AI35" s="115">
        <f t="shared" si="12"/>
        <v>0</v>
      </c>
      <c r="AJ35" s="115">
        <f t="shared" si="12"/>
        <v>0</v>
      </c>
      <c r="AK35" s="115">
        <f t="shared" si="12"/>
        <v>0</v>
      </c>
      <c r="AL35" s="113" t="s">
        <v>365</v>
      </c>
    </row>
    <row r="36" spans="1:38" ht="12.75">
      <c r="A36" s="54" t="s">
        <v>329</v>
      </c>
      <c r="B36" s="54" t="s">
        <v>330</v>
      </c>
      <c r="C36" s="54" t="s">
        <v>364</v>
      </c>
      <c r="D36" s="64">
        <v>0</v>
      </c>
      <c r="E36" s="64" t="s">
        <v>365</v>
      </c>
      <c r="F36" s="64">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v>
      </c>
      <c r="AI36" s="64">
        <v>0</v>
      </c>
      <c r="AJ36" s="64">
        <v>0</v>
      </c>
      <c r="AK36" s="64">
        <v>0</v>
      </c>
      <c r="AL36" s="64" t="s">
        <v>365</v>
      </c>
    </row>
    <row r="37" spans="1:38" ht="21">
      <c r="A37" s="54" t="s">
        <v>331</v>
      </c>
      <c r="B37" s="54" t="s">
        <v>332</v>
      </c>
      <c r="C37" s="54" t="s">
        <v>364</v>
      </c>
      <c r="D37" s="64">
        <f>SUM(D38:D42)</f>
        <v>26.830385325598485</v>
      </c>
      <c r="E37" s="64" t="s">
        <v>365</v>
      </c>
      <c r="F37" s="64">
        <f aca="true" t="shared" si="13" ref="F37:W37">SUM(F38:F42)</f>
        <v>0</v>
      </c>
      <c r="G37" s="64">
        <f t="shared" si="13"/>
        <v>23.789528183333335</v>
      </c>
      <c r="H37" s="64">
        <f t="shared" si="13"/>
        <v>0</v>
      </c>
      <c r="I37" s="64">
        <f t="shared" si="13"/>
        <v>0</v>
      </c>
      <c r="J37" s="64">
        <f t="shared" si="13"/>
        <v>0</v>
      </c>
      <c r="K37" s="64">
        <f t="shared" si="13"/>
        <v>0</v>
      </c>
      <c r="L37" s="64">
        <f t="shared" si="13"/>
        <v>0</v>
      </c>
      <c r="M37" s="64">
        <f t="shared" si="13"/>
        <v>0</v>
      </c>
      <c r="N37" s="64">
        <f t="shared" si="13"/>
        <v>0</v>
      </c>
      <c r="O37" s="64">
        <f t="shared" si="13"/>
        <v>0</v>
      </c>
      <c r="P37" s="64">
        <f t="shared" si="13"/>
        <v>0</v>
      </c>
      <c r="Q37" s="64">
        <f t="shared" si="13"/>
        <v>0</v>
      </c>
      <c r="R37" s="64">
        <f t="shared" si="13"/>
        <v>0</v>
      </c>
      <c r="S37" s="64">
        <f t="shared" si="13"/>
        <v>0</v>
      </c>
      <c r="T37" s="64">
        <f t="shared" si="13"/>
        <v>0</v>
      </c>
      <c r="U37" s="64">
        <f t="shared" si="13"/>
        <v>0</v>
      </c>
      <c r="V37" s="64">
        <f t="shared" si="13"/>
        <v>0</v>
      </c>
      <c r="W37" s="64">
        <f t="shared" si="13"/>
        <v>0</v>
      </c>
      <c r="X37" s="64">
        <f aca="true" t="shared" si="14" ref="X37:AK37">SUM(X38:X42)</f>
        <v>0</v>
      </c>
      <c r="Y37" s="64">
        <f t="shared" si="14"/>
        <v>0</v>
      </c>
      <c r="Z37" s="64">
        <f t="shared" si="14"/>
        <v>0</v>
      </c>
      <c r="AA37" s="64">
        <f t="shared" si="14"/>
        <v>0</v>
      </c>
      <c r="AB37" s="64">
        <f t="shared" si="14"/>
        <v>0</v>
      </c>
      <c r="AC37" s="64">
        <f t="shared" si="14"/>
        <v>0</v>
      </c>
      <c r="AD37" s="64">
        <f t="shared" si="14"/>
        <v>0</v>
      </c>
      <c r="AE37" s="64">
        <f t="shared" si="14"/>
        <v>23.789528183333335</v>
      </c>
      <c r="AF37" s="64">
        <f t="shared" si="14"/>
        <v>0</v>
      </c>
      <c r="AG37" s="64">
        <f t="shared" si="14"/>
        <v>0</v>
      </c>
      <c r="AH37" s="64">
        <f t="shared" si="14"/>
        <v>0</v>
      </c>
      <c r="AI37" s="64">
        <f t="shared" si="14"/>
        <v>0</v>
      </c>
      <c r="AJ37" s="64">
        <f t="shared" si="14"/>
        <v>0</v>
      </c>
      <c r="AK37" s="64">
        <f t="shared" si="14"/>
        <v>0</v>
      </c>
      <c r="AL37" s="64" t="s">
        <v>365</v>
      </c>
    </row>
    <row r="38" spans="1:38" ht="12.75">
      <c r="A38" s="57"/>
      <c r="B38" s="57" t="s">
        <v>472</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t="s">
        <v>365</v>
      </c>
    </row>
    <row r="39" spans="1:38" s="138" customFormat="1" ht="21">
      <c r="A39" s="113" t="s">
        <v>331</v>
      </c>
      <c r="B39" s="118" t="s">
        <v>361</v>
      </c>
      <c r="C39" s="113" t="s">
        <v>379</v>
      </c>
      <c r="D39" s="116">
        <f>'прил.2'!H37</f>
        <v>21.350118867265152</v>
      </c>
      <c r="E39" s="116" t="str">
        <f>'прил.2'!I37</f>
        <v>НД</v>
      </c>
      <c r="F39" s="115">
        <v>0</v>
      </c>
      <c r="G39" s="116">
        <f>'прил.2'!AA37</f>
        <v>19.55349095</v>
      </c>
      <c r="H39" s="116">
        <v>0</v>
      </c>
      <c r="I39" s="116">
        <v>0</v>
      </c>
      <c r="J39" s="116">
        <v>0</v>
      </c>
      <c r="K39" s="116">
        <v>0</v>
      </c>
      <c r="L39" s="116">
        <v>0</v>
      </c>
      <c r="M39" s="116">
        <v>0</v>
      </c>
      <c r="N39" s="115">
        <v>0</v>
      </c>
      <c r="O39" s="116">
        <f>'прил.2'!AC37</f>
        <v>0</v>
      </c>
      <c r="P39" s="115">
        <v>0</v>
      </c>
      <c r="Q39" s="115">
        <v>0</v>
      </c>
      <c r="R39" s="115">
        <v>0</v>
      </c>
      <c r="S39" s="115">
        <v>0</v>
      </c>
      <c r="T39" s="115">
        <v>0</v>
      </c>
      <c r="U39" s="115">
        <v>0</v>
      </c>
      <c r="V39" s="115">
        <v>0</v>
      </c>
      <c r="W39" s="115">
        <f>'прил.2'!AE37</f>
        <v>0</v>
      </c>
      <c r="X39" s="115">
        <v>0</v>
      </c>
      <c r="Y39" s="115">
        <v>0</v>
      </c>
      <c r="Z39" s="115">
        <v>0</v>
      </c>
      <c r="AA39" s="115">
        <v>0</v>
      </c>
      <c r="AB39" s="115">
        <v>0</v>
      </c>
      <c r="AC39" s="115">
        <v>0</v>
      </c>
      <c r="AD39" s="115">
        <f aca="true" t="shared" si="15" ref="AD39:AK40">F39+N39+V39</f>
        <v>0</v>
      </c>
      <c r="AE39" s="115">
        <f t="shared" si="15"/>
        <v>19.55349095</v>
      </c>
      <c r="AF39" s="115">
        <f t="shared" si="15"/>
        <v>0</v>
      </c>
      <c r="AG39" s="115">
        <f t="shared" si="15"/>
        <v>0</v>
      </c>
      <c r="AH39" s="115">
        <f t="shared" si="15"/>
        <v>0</v>
      </c>
      <c r="AI39" s="115">
        <f t="shared" si="15"/>
        <v>0</v>
      </c>
      <c r="AJ39" s="115">
        <f t="shared" si="15"/>
        <v>0</v>
      </c>
      <c r="AK39" s="115">
        <f t="shared" si="15"/>
        <v>0</v>
      </c>
      <c r="AL39" s="113" t="s">
        <v>365</v>
      </c>
    </row>
    <row r="40" spans="1:38" s="138" customFormat="1" ht="21">
      <c r="A40" s="113" t="s">
        <v>331</v>
      </c>
      <c r="B40" s="118" t="s">
        <v>433</v>
      </c>
      <c r="C40" s="113" t="s">
        <v>434</v>
      </c>
      <c r="D40" s="116">
        <f>'прил.2'!H38</f>
        <v>4.418299491666668</v>
      </c>
      <c r="E40" s="116" t="str">
        <f>'прил.2'!I38</f>
        <v>НД</v>
      </c>
      <c r="F40" s="115">
        <v>0</v>
      </c>
      <c r="G40" s="116">
        <f>'прил.2'!AA38</f>
        <v>3.174070266666667</v>
      </c>
      <c r="H40" s="116">
        <v>0</v>
      </c>
      <c r="I40" s="116">
        <v>0</v>
      </c>
      <c r="J40" s="116">
        <v>0</v>
      </c>
      <c r="K40" s="116">
        <v>0</v>
      </c>
      <c r="L40" s="116">
        <v>0</v>
      </c>
      <c r="M40" s="116">
        <v>0</v>
      </c>
      <c r="N40" s="115">
        <v>0</v>
      </c>
      <c r="O40" s="116">
        <f>'прил.2'!AC38</f>
        <v>0</v>
      </c>
      <c r="P40" s="115">
        <v>0</v>
      </c>
      <c r="Q40" s="115">
        <v>0</v>
      </c>
      <c r="R40" s="115">
        <v>0</v>
      </c>
      <c r="S40" s="115">
        <v>0</v>
      </c>
      <c r="T40" s="115">
        <v>0</v>
      </c>
      <c r="U40" s="115">
        <v>0</v>
      </c>
      <c r="V40" s="115">
        <v>0</v>
      </c>
      <c r="W40" s="115">
        <f>'прил.2'!AE38</f>
        <v>0</v>
      </c>
      <c r="X40" s="115">
        <v>0</v>
      </c>
      <c r="Y40" s="115">
        <v>0</v>
      </c>
      <c r="Z40" s="115">
        <v>0</v>
      </c>
      <c r="AA40" s="115">
        <v>0</v>
      </c>
      <c r="AB40" s="115">
        <v>0</v>
      </c>
      <c r="AC40" s="115">
        <v>0</v>
      </c>
      <c r="AD40" s="115">
        <f t="shared" si="15"/>
        <v>0</v>
      </c>
      <c r="AE40" s="115">
        <f t="shared" si="15"/>
        <v>3.174070266666667</v>
      </c>
      <c r="AF40" s="115">
        <f t="shared" si="15"/>
        <v>0</v>
      </c>
      <c r="AG40" s="115">
        <f t="shared" si="15"/>
        <v>0</v>
      </c>
      <c r="AH40" s="115">
        <f t="shared" si="15"/>
        <v>0</v>
      </c>
      <c r="AI40" s="115">
        <f t="shared" si="15"/>
        <v>0</v>
      </c>
      <c r="AJ40" s="115">
        <f t="shared" si="15"/>
        <v>0</v>
      </c>
      <c r="AK40" s="115">
        <f t="shared" si="15"/>
        <v>0</v>
      </c>
      <c r="AL40" s="115" t="s">
        <v>365</v>
      </c>
    </row>
    <row r="41" spans="1:38" ht="12.75">
      <c r="A41" s="105"/>
      <c r="B41" s="106" t="s">
        <v>474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t="s">
        <v>365</v>
      </c>
    </row>
    <row r="42" spans="1:38" s="138" customFormat="1" ht="42">
      <c r="A42" s="113" t="s">
        <v>331</v>
      </c>
      <c r="B42" s="113" t="s">
        <v>481</v>
      </c>
      <c r="C42" s="113" t="s">
        <v>449</v>
      </c>
      <c r="D42" s="116">
        <f>'прил.2'!H40</f>
        <v>1.0619669666666667</v>
      </c>
      <c r="E42" s="116" t="str">
        <f>'прил.2'!I40</f>
        <v>НД</v>
      </c>
      <c r="F42" s="115">
        <v>0</v>
      </c>
      <c r="G42" s="116">
        <f>'прил.2'!AA40</f>
        <v>1.0619669666666667</v>
      </c>
      <c r="H42" s="116">
        <v>0</v>
      </c>
      <c r="I42" s="116">
        <v>0</v>
      </c>
      <c r="J42" s="116">
        <v>0</v>
      </c>
      <c r="K42" s="116">
        <v>0</v>
      </c>
      <c r="L42" s="116">
        <v>0</v>
      </c>
      <c r="M42" s="116">
        <v>0</v>
      </c>
      <c r="N42" s="115">
        <v>0</v>
      </c>
      <c r="O42" s="116">
        <f>'прил.2'!AC40</f>
        <v>0</v>
      </c>
      <c r="P42" s="115">
        <v>0</v>
      </c>
      <c r="Q42" s="115">
        <v>0</v>
      </c>
      <c r="R42" s="115">
        <v>0</v>
      </c>
      <c r="S42" s="115">
        <v>0</v>
      </c>
      <c r="T42" s="115">
        <v>0</v>
      </c>
      <c r="U42" s="115">
        <v>0</v>
      </c>
      <c r="V42" s="115">
        <v>0</v>
      </c>
      <c r="W42" s="115">
        <f>'прил.2'!AE40</f>
        <v>0</v>
      </c>
      <c r="X42" s="115">
        <v>0</v>
      </c>
      <c r="Y42" s="115">
        <v>0</v>
      </c>
      <c r="Z42" s="115">
        <v>0</v>
      </c>
      <c r="AA42" s="115">
        <v>0</v>
      </c>
      <c r="AB42" s="115">
        <v>0</v>
      </c>
      <c r="AC42" s="115">
        <v>0</v>
      </c>
      <c r="AD42" s="115">
        <f aca="true" t="shared" si="16" ref="AD42:AK42">F42+N42+V42</f>
        <v>0</v>
      </c>
      <c r="AE42" s="115">
        <f t="shared" si="16"/>
        <v>1.0619669666666667</v>
      </c>
      <c r="AF42" s="115">
        <f t="shared" si="16"/>
        <v>0</v>
      </c>
      <c r="AG42" s="115">
        <f t="shared" si="16"/>
        <v>0</v>
      </c>
      <c r="AH42" s="115">
        <f t="shared" si="16"/>
        <v>0</v>
      </c>
      <c r="AI42" s="115">
        <f t="shared" si="16"/>
        <v>0</v>
      </c>
      <c r="AJ42" s="115">
        <f t="shared" si="16"/>
        <v>0</v>
      </c>
      <c r="AK42" s="115">
        <f t="shared" si="16"/>
        <v>0</v>
      </c>
      <c r="AL42" s="127" t="s">
        <v>365</v>
      </c>
    </row>
    <row r="43" spans="1:38" ht="20.25" customHeight="1">
      <c r="A43" s="87" t="s">
        <v>333</v>
      </c>
      <c r="B43" s="87" t="s">
        <v>334</v>
      </c>
      <c r="C43" s="87" t="s">
        <v>364</v>
      </c>
      <c r="D43" s="88">
        <f>D44+D70+D73+D75</f>
        <v>288.399683248945</v>
      </c>
      <c r="E43" s="88" t="s">
        <v>365</v>
      </c>
      <c r="F43" s="88">
        <v>0</v>
      </c>
      <c r="G43" s="88">
        <f>G44+G70+G73+G75</f>
        <v>280.8902301020524</v>
      </c>
      <c r="H43" s="88">
        <f aca="true" t="shared" si="17" ref="H43:V43">H44+H70+H73+H75</f>
        <v>0</v>
      </c>
      <c r="I43" s="88">
        <f t="shared" si="17"/>
        <v>0</v>
      </c>
      <c r="J43" s="88">
        <f t="shared" si="17"/>
        <v>0</v>
      </c>
      <c r="K43" s="88">
        <f t="shared" si="17"/>
        <v>0</v>
      </c>
      <c r="L43" s="88">
        <f t="shared" si="17"/>
        <v>0</v>
      </c>
      <c r="M43" s="88">
        <f t="shared" si="17"/>
        <v>0</v>
      </c>
      <c r="N43" s="88">
        <f>N44+N70+N73+N75</f>
        <v>0</v>
      </c>
      <c r="O43" s="88">
        <f>O44+O70+O73+O75</f>
        <v>0</v>
      </c>
      <c r="P43" s="88">
        <f>P44+P70+P73+P75</f>
        <v>0</v>
      </c>
      <c r="Q43" s="88">
        <f t="shared" si="17"/>
        <v>0</v>
      </c>
      <c r="R43" s="88">
        <f t="shared" si="17"/>
        <v>0</v>
      </c>
      <c r="S43" s="88">
        <f t="shared" si="17"/>
        <v>0</v>
      </c>
      <c r="T43" s="88">
        <f t="shared" si="17"/>
        <v>0</v>
      </c>
      <c r="U43" s="88">
        <f t="shared" si="17"/>
        <v>0</v>
      </c>
      <c r="V43" s="88">
        <f t="shared" si="17"/>
        <v>0</v>
      </c>
      <c r="W43" s="88">
        <v>0</v>
      </c>
      <c r="X43" s="88">
        <f aca="true" t="shared" si="18" ref="X43:AK43">X44+X70+X73+X75</f>
        <v>0</v>
      </c>
      <c r="Y43" s="88">
        <f t="shared" si="18"/>
        <v>0</v>
      </c>
      <c r="Z43" s="88">
        <f t="shared" si="18"/>
        <v>0</v>
      </c>
      <c r="AA43" s="88">
        <f t="shared" si="18"/>
        <v>0</v>
      </c>
      <c r="AB43" s="88">
        <f t="shared" si="18"/>
        <v>0</v>
      </c>
      <c r="AC43" s="88">
        <f t="shared" si="18"/>
        <v>0</v>
      </c>
      <c r="AD43" s="88">
        <f t="shared" si="18"/>
        <v>0</v>
      </c>
      <c r="AE43" s="88">
        <f t="shared" si="18"/>
        <v>280.8902301020524</v>
      </c>
      <c r="AF43" s="88">
        <f t="shared" si="18"/>
        <v>0</v>
      </c>
      <c r="AG43" s="88">
        <f t="shared" si="18"/>
        <v>0</v>
      </c>
      <c r="AH43" s="88">
        <f t="shared" si="18"/>
        <v>0</v>
      </c>
      <c r="AI43" s="88">
        <f t="shared" si="18"/>
        <v>0</v>
      </c>
      <c r="AJ43" s="88">
        <f t="shared" si="18"/>
        <v>0</v>
      </c>
      <c r="AK43" s="88">
        <f t="shared" si="18"/>
        <v>0</v>
      </c>
      <c r="AL43" s="88" t="s">
        <v>365</v>
      </c>
    </row>
    <row r="44" spans="1:38" ht="24.75" customHeight="1">
      <c r="A44" s="87" t="s">
        <v>335</v>
      </c>
      <c r="B44" s="87" t="s">
        <v>336</v>
      </c>
      <c r="C44" s="87" t="s">
        <v>364</v>
      </c>
      <c r="D44" s="88">
        <f>SUM(D46:D69)</f>
        <v>228.79281491561167</v>
      </c>
      <c r="E44" s="88" t="s">
        <v>365</v>
      </c>
      <c r="F44" s="88">
        <v>0</v>
      </c>
      <c r="G44" s="88">
        <f aca="true" t="shared" si="19" ref="G44:V44">SUM(G46:G69)</f>
        <v>221.28336176871903</v>
      </c>
      <c r="H44" s="88">
        <f t="shared" si="19"/>
        <v>0</v>
      </c>
      <c r="I44" s="88">
        <f t="shared" si="19"/>
        <v>0</v>
      </c>
      <c r="J44" s="88">
        <f t="shared" si="19"/>
        <v>0</v>
      </c>
      <c r="K44" s="88">
        <f t="shared" si="19"/>
        <v>0</v>
      </c>
      <c r="L44" s="88">
        <f t="shared" si="19"/>
        <v>0</v>
      </c>
      <c r="M44" s="88">
        <f t="shared" si="19"/>
        <v>0</v>
      </c>
      <c r="N44" s="88">
        <f t="shared" si="19"/>
        <v>0</v>
      </c>
      <c r="O44" s="88">
        <f t="shared" si="19"/>
        <v>0</v>
      </c>
      <c r="P44" s="88">
        <f t="shared" si="19"/>
        <v>0</v>
      </c>
      <c r="Q44" s="88">
        <f t="shared" si="19"/>
        <v>0</v>
      </c>
      <c r="R44" s="88">
        <f t="shared" si="19"/>
        <v>0</v>
      </c>
      <c r="S44" s="88">
        <f t="shared" si="19"/>
        <v>0</v>
      </c>
      <c r="T44" s="88">
        <f t="shared" si="19"/>
        <v>0</v>
      </c>
      <c r="U44" s="88">
        <f t="shared" si="19"/>
        <v>0</v>
      </c>
      <c r="V44" s="88">
        <f t="shared" si="19"/>
        <v>0</v>
      </c>
      <c r="W44" s="88">
        <v>0</v>
      </c>
      <c r="X44" s="88">
        <f aca="true" t="shared" si="20" ref="X44:AC44">SUM(X46:X69)</f>
        <v>0</v>
      </c>
      <c r="Y44" s="88">
        <f t="shared" si="20"/>
        <v>0</v>
      </c>
      <c r="Z44" s="88">
        <f t="shared" si="20"/>
        <v>0</v>
      </c>
      <c r="AA44" s="88">
        <f t="shared" si="20"/>
        <v>0</v>
      </c>
      <c r="AB44" s="88">
        <f t="shared" si="20"/>
        <v>0</v>
      </c>
      <c r="AC44" s="88">
        <f t="shared" si="20"/>
        <v>0</v>
      </c>
      <c r="AD44" s="88">
        <f aca="true" t="shared" si="21" ref="AD44:AK44">SUM(AD46:AD69)</f>
        <v>0</v>
      </c>
      <c r="AE44" s="88">
        <f t="shared" si="21"/>
        <v>221.28336176871903</v>
      </c>
      <c r="AF44" s="88">
        <f t="shared" si="21"/>
        <v>0</v>
      </c>
      <c r="AG44" s="88">
        <f t="shared" si="21"/>
        <v>0</v>
      </c>
      <c r="AH44" s="88">
        <f t="shared" si="21"/>
        <v>0</v>
      </c>
      <c r="AI44" s="88">
        <f t="shared" si="21"/>
        <v>0</v>
      </c>
      <c r="AJ44" s="88">
        <f t="shared" si="21"/>
        <v>0</v>
      </c>
      <c r="AK44" s="88">
        <f t="shared" si="21"/>
        <v>0</v>
      </c>
      <c r="AL44" s="88" t="s">
        <v>365</v>
      </c>
    </row>
    <row r="45" spans="1:38" ht="12.75">
      <c r="A45" s="105"/>
      <c r="B45" s="105" t="s">
        <v>472</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t="s">
        <v>365</v>
      </c>
    </row>
    <row r="46" spans="1:38" s="138" customFormat="1" ht="42">
      <c r="A46" s="113" t="s">
        <v>335</v>
      </c>
      <c r="B46" s="118" t="s">
        <v>372</v>
      </c>
      <c r="C46" s="113" t="s">
        <v>436</v>
      </c>
      <c r="D46" s="116">
        <f>'прил.2'!H44</f>
        <v>3.5120379666666666</v>
      </c>
      <c r="E46" s="116" t="s">
        <v>365</v>
      </c>
      <c r="F46" s="116">
        <v>0</v>
      </c>
      <c r="G46" s="116">
        <f>'прил.2'!AA44</f>
        <v>3.5120379666666666</v>
      </c>
      <c r="H46" s="116">
        <v>0</v>
      </c>
      <c r="I46" s="116">
        <v>0</v>
      </c>
      <c r="J46" s="116">
        <v>0</v>
      </c>
      <c r="K46" s="116">
        <v>0</v>
      </c>
      <c r="L46" s="116">
        <v>0</v>
      </c>
      <c r="M46" s="116">
        <v>0</v>
      </c>
      <c r="N46" s="116">
        <f>SUM(N47:N76)</f>
        <v>0</v>
      </c>
      <c r="O46" s="116">
        <f>'прил.2'!AC44</f>
        <v>0</v>
      </c>
      <c r="P46" s="115">
        <v>0</v>
      </c>
      <c r="Q46" s="115">
        <v>0</v>
      </c>
      <c r="R46" s="115">
        <v>0</v>
      </c>
      <c r="S46" s="115">
        <v>0</v>
      </c>
      <c r="T46" s="115">
        <v>0</v>
      </c>
      <c r="U46" s="115">
        <v>0</v>
      </c>
      <c r="V46" s="115">
        <v>0</v>
      </c>
      <c r="W46" s="115">
        <f>'прил.2'!AE44</f>
        <v>0</v>
      </c>
      <c r="X46" s="115">
        <v>0</v>
      </c>
      <c r="Y46" s="115">
        <v>0</v>
      </c>
      <c r="Z46" s="115">
        <v>0</v>
      </c>
      <c r="AA46" s="115">
        <v>0</v>
      </c>
      <c r="AB46" s="115">
        <v>0</v>
      </c>
      <c r="AC46" s="115">
        <v>0</v>
      </c>
      <c r="AD46" s="115">
        <f aca="true" t="shared" si="22" ref="AD46:AD51">F46+N46+V46</f>
        <v>0</v>
      </c>
      <c r="AE46" s="115">
        <f aca="true" t="shared" si="23" ref="AE46:AE51">G46+O46+W46</f>
        <v>3.5120379666666666</v>
      </c>
      <c r="AF46" s="115">
        <f aca="true" t="shared" si="24" ref="AF46:AF51">H46+P46+X46</f>
        <v>0</v>
      </c>
      <c r="AG46" s="115">
        <f aca="true" t="shared" si="25" ref="AG46:AG51">I46+Q46+Y46</f>
        <v>0</v>
      </c>
      <c r="AH46" s="115">
        <f aca="true" t="shared" si="26" ref="AH46:AH51">J46+R46+Z46</f>
        <v>0</v>
      </c>
      <c r="AI46" s="115">
        <f aca="true" t="shared" si="27" ref="AI46:AI51">K46+S46+AA46</f>
        <v>0</v>
      </c>
      <c r="AJ46" s="115">
        <f aca="true" t="shared" si="28" ref="AJ46:AJ51">L46+T46+AB46</f>
        <v>0</v>
      </c>
      <c r="AK46" s="115">
        <f aca="true" t="shared" si="29" ref="AK46:AK51">M46+U46+AC46</f>
        <v>0</v>
      </c>
      <c r="AL46" s="116" t="s">
        <v>365</v>
      </c>
    </row>
    <row r="47" spans="1:38" s="138" customFormat="1" ht="42">
      <c r="A47" s="113" t="s">
        <v>335</v>
      </c>
      <c r="B47" s="118" t="s">
        <v>492</v>
      </c>
      <c r="C47" s="113" t="s">
        <v>437</v>
      </c>
      <c r="D47" s="116">
        <f>'прил.2'!H45</f>
        <v>2.531808766666667</v>
      </c>
      <c r="E47" s="116" t="s">
        <v>365</v>
      </c>
      <c r="F47" s="115">
        <v>0</v>
      </c>
      <c r="G47" s="116">
        <f>'прил.2'!AA45</f>
        <v>2.531808766666667</v>
      </c>
      <c r="H47" s="116">
        <v>0</v>
      </c>
      <c r="I47" s="116">
        <v>0</v>
      </c>
      <c r="J47" s="116">
        <v>0</v>
      </c>
      <c r="K47" s="116">
        <v>0</v>
      </c>
      <c r="L47" s="116">
        <v>0</v>
      </c>
      <c r="M47" s="116">
        <v>0</v>
      </c>
      <c r="N47" s="115">
        <v>0</v>
      </c>
      <c r="O47" s="116">
        <f>'прил.2'!AC45</f>
        <v>0</v>
      </c>
      <c r="P47" s="115">
        <v>0</v>
      </c>
      <c r="Q47" s="115">
        <v>0</v>
      </c>
      <c r="R47" s="115">
        <v>0</v>
      </c>
      <c r="S47" s="115">
        <v>0</v>
      </c>
      <c r="T47" s="115">
        <v>0</v>
      </c>
      <c r="U47" s="115">
        <v>0</v>
      </c>
      <c r="V47" s="115">
        <v>0</v>
      </c>
      <c r="W47" s="115">
        <f>'прил.2'!AE45</f>
        <v>0</v>
      </c>
      <c r="X47" s="115">
        <v>0</v>
      </c>
      <c r="Y47" s="115">
        <v>0</v>
      </c>
      <c r="Z47" s="115">
        <v>0</v>
      </c>
      <c r="AA47" s="115">
        <v>0</v>
      </c>
      <c r="AB47" s="115">
        <v>0</v>
      </c>
      <c r="AC47" s="115">
        <v>0</v>
      </c>
      <c r="AD47" s="115">
        <f t="shared" si="22"/>
        <v>0</v>
      </c>
      <c r="AE47" s="115">
        <f t="shared" si="23"/>
        <v>2.531808766666667</v>
      </c>
      <c r="AF47" s="115">
        <f t="shared" si="24"/>
        <v>0</v>
      </c>
      <c r="AG47" s="115">
        <f t="shared" si="25"/>
        <v>0</v>
      </c>
      <c r="AH47" s="115">
        <f t="shared" si="26"/>
        <v>0</v>
      </c>
      <c r="AI47" s="115">
        <f t="shared" si="27"/>
        <v>0</v>
      </c>
      <c r="AJ47" s="115">
        <f t="shared" si="28"/>
        <v>0</v>
      </c>
      <c r="AK47" s="115">
        <f t="shared" si="29"/>
        <v>0</v>
      </c>
      <c r="AL47" s="115" t="s">
        <v>365</v>
      </c>
    </row>
    <row r="48" spans="1:38" s="138" customFormat="1" ht="84">
      <c r="A48" s="113" t="s">
        <v>335</v>
      </c>
      <c r="B48" s="118" t="s">
        <v>439</v>
      </c>
      <c r="C48" s="113" t="s">
        <v>438</v>
      </c>
      <c r="D48" s="116">
        <f>'прил.2'!H46</f>
        <v>0.9094187998980001</v>
      </c>
      <c r="E48" s="116" t="s">
        <v>365</v>
      </c>
      <c r="F48" s="115">
        <v>0</v>
      </c>
      <c r="G48" s="116">
        <f>'прил.2'!AA46</f>
        <v>0.9094187998980001</v>
      </c>
      <c r="H48" s="116">
        <v>0</v>
      </c>
      <c r="I48" s="116">
        <v>0</v>
      </c>
      <c r="J48" s="116">
        <v>0</v>
      </c>
      <c r="K48" s="116">
        <v>0</v>
      </c>
      <c r="L48" s="116">
        <v>0</v>
      </c>
      <c r="M48" s="116">
        <v>0</v>
      </c>
      <c r="N48" s="115">
        <v>0</v>
      </c>
      <c r="O48" s="116">
        <f>'прил.2'!AC46</f>
        <v>0</v>
      </c>
      <c r="P48" s="115">
        <v>0</v>
      </c>
      <c r="Q48" s="115">
        <v>0</v>
      </c>
      <c r="R48" s="115">
        <v>0</v>
      </c>
      <c r="S48" s="115">
        <v>0</v>
      </c>
      <c r="T48" s="115">
        <v>0</v>
      </c>
      <c r="U48" s="115">
        <v>0</v>
      </c>
      <c r="V48" s="115">
        <v>0</v>
      </c>
      <c r="W48" s="115">
        <f>'прил.2'!AE46</f>
        <v>0</v>
      </c>
      <c r="X48" s="115">
        <v>0</v>
      </c>
      <c r="Y48" s="115">
        <v>0</v>
      </c>
      <c r="Z48" s="115">
        <v>0</v>
      </c>
      <c r="AA48" s="115">
        <v>0</v>
      </c>
      <c r="AB48" s="115">
        <v>0</v>
      </c>
      <c r="AC48" s="115">
        <v>0</v>
      </c>
      <c r="AD48" s="115">
        <f t="shared" si="22"/>
        <v>0</v>
      </c>
      <c r="AE48" s="115">
        <f t="shared" si="23"/>
        <v>0.9094187998980001</v>
      </c>
      <c r="AF48" s="115">
        <f t="shared" si="24"/>
        <v>0</v>
      </c>
      <c r="AG48" s="115">
        <f t="shared" si="25"/>
        <v>0</v>
      </c>
      <c r="AH48" s="115">
        <f t="shared" si="26"/>
        <v>0</v>
      </c>
      <c r="AI48" s="115">
        <f t="shared" si="27"/>
        <v>0</v>
      </c>
      <c r="AJ48" s="115">
        <f t="shared" si="28"/>
        <v>0</v>
      </c>
      <c r="AK48" s="115">
        <f t="shared" si="29"/>
        <v>0</v>
      </c>
      <c r="AL48" s="127" t="s">
        <v>365</v>
      </c>
    </row>
    <row r="49" spans="1:38" s="138" customFormat="1" ht="31.5">
      <c r="A49" s="113" t="s">
        <v>335</v>
      </c>
      <c r="B49" s="118" t="s">
        <v>374</v>
      </c>
      <c r="C49" s="113" t="s">
        <v>384</v>
      </c>
      <c r="D49" s="116">
        <f>'прил.2'!H47</f>
        <v>30.358027705932205</v>
      </c>
      <c r="E49" s="116" t="s">
        <v>365</v>
      </c>
      <c r="F49" s="115">
        <v>0</v>
      </c>
      <c r="G49" s="116">
        <f>'прил.2'!AA47</f>
        <v>28.59641285</v>
      </c>
      <c r="H49" s="116">
        <v>0</v>
      </c>
      <c r="I49" s="116">
        <v>0</v>
      </c>
      <c r="J49" s="116">
        <v>0</v>
      </c>
      <c r="K49" s="116">
        <v>0</v>
      </c>
      <c r="L49" s="116">
        <v>0</v>
      </c>
      <c r="M49" s="116">
        <v>0</v>
      </c>
      <c r="N49" s="115">
        <v>0</v>
      </c>
      <c r="O49" s="116">
        <f>'прил.2'!AC47</f>
        <v>0</v>
      </c>
      <c r="P49" s="115">
        <v>0</v>
      </c>
      <c r="Q49" s="115">
        <v>0</v>
      </c>
      <c r="R49" s="115">
        <v>0</v>
      </c>
      <c r="S49" s="115">
        <v>0</v>
      </c>
      <c r="T49" s="115">
        <v>0</v>
      </c>
      <c r="U49" s="115">
        <v>0</v>
      </c>
      <c r="V49" s="115">
        <v>0</v>
      </c>
      <c r="W49" s="115">
        <f>'прил.2'!AE47</f>
        <v>0</v>
      </c>
      <c r="X49" s="115">
        <v>0</v>
      </c>
      <c r="Y49" s="115">
        <v>0</v>
      </c>
      <c r="Z49" s="115">
        <v>0</v>
      </c>
      <c r="AA49" s="115">
        <v>0</v>
      </c>
      <c r="AB49" s="115">
        <v>0</v>
      </c>
      <c r="AC49" s="115">
        <v>0</v>
      </c>
      <c r="AD49" s="115">
        <f t="shared" si="22"/>
        <v>0</v>
      </c>
      <c r="AE49" s="115">
        <f t="shared" si="23"/>
        <v>28.59641285</v>
      </c>
      <c r="AF49" s="115">
        <f t="shared" si="24"/>
        <v>0</v>
      </c>
      <c r="AG49" s="115">
        <f t="shared" si="25"/>
        <v>0</v>
      </c>
      <c r="AH49" s="115">
        <f t="shared" si="26"/>
        <v>0</v>
      </c>
      <c r="AI49" s="115">
        <f t="shared" si="27"/>
        <v>0</v>
      </c>
      <c r="AJ49" s="115">
        <f t="shared" si="28"/>
        <v>0</v>
      </c>
      <c r="AK49" s="115">
        <f t="shared" si="29"/>
        <v>0</v>
      </c>
      <c r="AL49" s="127" t="s">
        <v>365</v>
      </c>
    </row>
    <row r="50" spans="1:38" s="138" customFormat="1" ht="31.5">
      <c r="A50" s="113" t="s">
        <v>335</v>
      </c>
      <c r="B50" s="118" t="s">
        <v>360</v>
      </c>
      <c r="C50" s="113" t="s">
        <v>381</v>
      </c>
      <c r="D50" s="116">
        <f>'прил.2'!H48</f>
        <v>44.8149313</v>
      </c>
      <c r="E50" s="116" t="s">
        <v>365</v>
      </c>
      <c r="F50" s="115">
        <v>0</v>
      </c>
      <c r="G50" s="116">
        <f>'прил.2'!AA48</f>
        <v>42.6812793</v>
      </c>
      <c r="H50" s="116">
        <v>0</v>
      </c>
      <c r="I50" s="116">
        <v>0</v>
      </c>
      <c r="J50" s="116">
        <v>0</v>
      </c>
      <c r="K50" s="116">
        <v>0</v>
      </c>
      <c r="L50" s="116">
        <v>0</v>
      </c>
      <c r="M50" s="116">
        <v>0</v>
      </c>
      <c r="N50" s="115">
        <v>0</v>
      </c>
      <c r="O50" s="116">
        <f>'прил.2'!AC48</f>
        <v>0</v>
      </c>
      <c r="P50" s="115">
        <v>0</v>
      </c>
      <c r="Q50" s="115">
        <v>0</v>
      </c>
      <c r="R50" s="115">
        <v>0</v>
      </c>
      <c r="S50" s="115">
        <v>0</v>
      </c>
      <c r="T50" s="115">
        <v>0</v>
      </c>
      <c r="U50" s="115">
        <v>0</v>
      </c>
      <c r="V50" s="115">
        <v>0</v>
      </c>
      <c r="W50" s="115">
        <f>'прил.2'!AE48</f>
        <v>0</v>
      </c>
      <c r="X50" s="115">
        <v>0</v>
      </c>
      <c r="Y50" s="115">
        <v>0</v>
      </c>
      <c r="Z50" s="115">
        <v>0</v>
      </c>
      <c r="AA50" s="115">
        <v>0</v>
      </c>
      <c r="AB50" s="115">
        <v>0</v>
      </c>
      <c r="AC50" s="115">
        <v>0</v>
      </c>
      <c r="AD50" s="115">
        <f t="shared" si="22"/>
        <v>0</v>
      </c>
      <c r="AE50" s="115">
        <f t="shared" si="23"/>
        <v>42.6812793</v>
      </c>
      <c r="AF50" s="115">
        <f t="shared" si="24"/>
        <v>0</v>
      </c>
      <c r="AG50" s="115">
        <f t="shared" si="25"/>
        <v>0</v>
      </c>
      <c r="AH50" s="115">
        <f t="shared" si="26"/>
        <v>0</v>
      </c>
      <c r="AI50" s="115">
        <f t="shared" si="27"/>
        <v>0</v>
      </c>
      <c r="AJ50" s="115">
        <f t="shared" si="28"/>
        <v>0</v>
      </c>
      <c r="AK50" s="115">
        <f t="shared" si="29"/>
        <v>0</v>
      </c>
      <c r="AL50" s="127" t="s">
        <v>365</v>
      </c>
    </row>
    <row r="51" spans="1:38" s="138" customFormat="1" ht="42">
      <c r="A51" s="113" t="s">
        <v>335</v>
      </c>
      <c r="B51" s="118" t="s">
        <v>493</v>
      </c>
      <c r="C51" s="113" t="s">
        <v>681</v>
      </c>
      <c r="D51" s="116">
        <f>'прил.2'!H49</f>
        <v>17.888215555555586</v>
      </c>
      <c r="E51" s="116" t="s">
        <v>365</v>
      </c>
      <c r="F51" s="115">
        <v>0</v>
      </c>
      <c r="G51" s="116">
        <f>'прил.2'!AA49</f>
        <v>17.80488222222225</v>
      </c>
      <c r="H51" s="116">
        <v>0</v>
      </c>
      <c r="I51" s="116">
        <v>0</v>
      </c>
      <c r="J51" s="116">
        <v>0</v>
      </c>
      <c r="K51" s="116">
        <v>0</v>
      </c>
      <c r="L51" s="116">
        <v>0</v>
      </c>
      <c r="M51" s="116">
        <v>0</v>
      </c>
      <c r="N51" s="115">
        <v>0</v>
      </c>
      <c r="O51" s="116">
        <f>'прил.2'!AC49</f>
        <v>0</v>
      </c>
      <c r="P51" s="115">
        <v>0</v>
      </c>
      <c r="Q51" s="115">
        <v>0</v>
      </c>
      <c r="R51" s="115">
        <v>0</v>
      </c>
      <c r="S51" s="115">
        <v>0</v>
      </c>
      <c r="T51" s="115">
        <v>0</v>
      </c>
      <c r="U51" s="115">
        <v>0</v>
      </c>
      <c r="V51" s="115">
        <v>0</v>
      </c>
      <c r="W51" s="115">
        <f>'прил.2'!AE49</f>
        <v>0</v>
      </c>
      <c r="X51" s="115">
        <v>0</v>
      </c>
      <c r="Y51" s="115">
        <v>0</v>
      </c>
      <c r="Z51" s="115">
        <v>0</v>
      </c>
      <c r="AA51" s="115">
        <v>0</v>
      </c>
      <c r="AB51" s="115">
        <v>0</v>
      </c>
      <c r="AC51" s="115">
        <v>0</v>
      </c>
      <c r="AD51" s="115">
        <f t="shared" si="22"/>
        <v>0</v>
      </c>
      <c r="AE51" s="115">
        <f t="shared" si="23"/>
        <v>17.80488222222225</v>
      </c>
      <c r="AF51" s="115">
        <f t="shared" si="24"/>
        <v>0</v>
      </c>
      <c r="AG51" s="115">
        <f t="shared" si="25"/>
        <v>0</v>
      </c>
      <c r="AH51" s="115">
        <f t="shared" si="26"/>
        <v>0</v>
      </c>
      <c r="AI51" s="115">
        <f t="shared" si="27"/>
        <v>0</v>
      </c>
      <c r="AJ51" s="115">
        <f t="shared" si="28"/>
        <v>0</v>
      </c>
      <c r="AK51" s="115">
        <f t="shared" si="29"/>
        <v>0</v>
      </c>
      <c r="AL51" s="127" t="s">
        <v>365</v>
      </c>
    </row>
    <row r="52" spans="1:38" ht="12.75">
      <c r="A52" s="105"/>
      <c r="B52" s="106" t="s">
        <v>473</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t="s">
        <v>365</v>
      </c>
    </row>
    <row r="53" spans="1:38" s="138" customFormat="1" ht="21">
      <c r="A53" s="113" t="s">
        <v>335</v>
      </c>
      <c r="B53" s="118" t="s">
        <v>401</v>
      </c>
      <c r="C53" s="113" t="s">
        <v>382</v>
      </c>
      <c r="D53" s="116">
        <f>'прил.2'!H51</f>
        <v>4.793493240677966</v>
      </c>
      <c r="E53" s="116" t="str">
        <f>'прил.2'!I51</f>
        <v>НД</v>
      </c>
      <c r="F53" s="115">
        <v>0</v>
      </c>
      <c r="G53" s="116">
        <f>'прил.2'!AA51</f>
        <v>4.333508800000001</v>
      </c>
      <c r="H53" s="116">
        <v>0</v>
      </c>
      <c r="I53" s="116">
        <v>0</v>
      </c>
      <c r="J53" s="116">
        <v>0</v>
      </c>
      <c r="K53" s="116">
        <v>0</v>
      </c>
      <c r="L53" s="116">
        <v>0</v>
      </c>
      <c r="M53" s="116">
        <v>0</v>
      </c>
      <c r="N53" s="115">
        <v>0</v>
      </c>
      <c r="O53" s="116">
        <f>'прил.2'!AC51</f>
        <v>0</v>
      </c>
      <c r="P53" s="115">
        <v>0</v>
      </c>
      <c r="Q53" s="115">
        <v>0</v>
      </c>
      <c r="R53" s="115">
        <v>0</v>
      </c>
      <c r="S53" s="115">
        <v>0</v>
      </c>
      <c r="T53" s="115">
        <v>0</v>
      </c>
      <c r="U53" s="115">
        <v>0</v>
      </c>
      <c r="V53" s="115">
        <v>0</v>
      </c>
      <c r="W53" s="115">
        <f>'прил.2'!AE51</f>
        <v>0</v>
      </c>
      <c r="X53" s="115">
        <v>0</v>
      </c>
      <c r="Y53" s="115">
        <v>0</v>
      </c>
      <c r="Z53" s="115">
        <v>0</v>
      </c>
      <c r="AA53" s="115">
        <v>0</v>
      </c>
      <c r="AB53" s="115">
        <v>0</v>
      </c>
      <c r="AC53" s="115">
        <v>0</v>
      </c>
      <c r="AD53" s="115">
        <f aca="true" t="shared" si="30" ref="AD53:AD59">F53+N53+V53</f>
        <v>0</v>
      </c>
      <c r="AE53" s="115">
        <f aca="true" t="shared" si="31" ref="AE53:AE59">G53+O53+W53</f>
        <v>4.333508800000001</v>
      </c>
      <c r="AF53" s="115">
        <f aca="true" t="shared" si="32" ref="AF53:AF59">H53+P53+X53</f>
        <v>0</v>
      </c>
      <c r="AG53" s="115">
        <f aca="true" t="shared" si="33" ref="AG53:AG59">I53+Q53+Y53</f>
        <v>0</v>
      </c>
      <c r="AH53" s="115">
        <f aca="true" t="shared" si="34" ref="AH53:AH59">J53+R53+Z53</f>
        <v>0</v>
      </c>
      <c r="AI53" s="115">
        <f aca="true" t="shared" si="35" ref="AI53:AI59">K53+S53+AA53</f>
        <v>0</v>
      </c>
      <c r="AJ53" s="115">
        <f aca="true" t="shared" si="36" ref="AJ53:AJ59">L53+T53+AB53</f>
        <v>0</v>
      </c>
      <c r="AK53" s="115">
        <f aca="true" t="shared" si="37" ref="AK53:AK59">M53+U53+AC53</f>
        <v>0</v>
      </c>
      <c r="AL53" s="115" t="s">
        <v>365</v>
      </c>
    </row>
    <row r="54" spans="1:38" s="138" customFormat="1" ht="21">
      <c r="A54" s="113" t="s">
        <v>335</v>
      </c>
      <c r="B54" s="118" t="s">
        <v>373</v>
      </c>
      <c r="C54" s="113" t="s">
        <v>400</v>
      </c>
      <c r="D54" s="116">
        <f>'прил.2'!H52</f>
        <v>38.478278998446335</v>
      </c>
      <c r="E54" s="116" t="str">
        <f>'прил.2'!I52</f>
        <v>НД</v>
      </c>
      <c r="F54" s="115">
        <v>0</v>
      </c>
      <c r="G54" s="116">
        <f>'прил.2'!AA52</f>
        <v>35.85683059166667</v>
      </c>
      <c r="H54" s="116">
        <v>0</v>
      </c>
      <c r="I54" s="116">
        <v>0</v>
      </c>
      <c r="J54" s="116">
        <v>0</v>
      </c>
      <c r="K54" s="116">
        <v>0</v>
      </c>
      <c r="L54" s="116">
        <v>0</v>
      </c>
      <c r="M54" s="116">
        <v>0</v>
      </c>
      <c r="N54" s="115">
        <v>0</v>
      </c>
      <c r="O54" s="116">
        <f>'прил.2'!AC52</f>
        <v>0</v>
      </c>
      <c r="P54" s="115">
        <v>0</v>
      </c>
      <c r="Q54" s="115">
        <v>0</v>
      </c>
      <c r="R54" s="115">
        <v>0</v>
      </c>
      <c r="S54" s="115">
        <v>0</v>
      </c>
      <c r="T54" s="115">
        <v>0</v>
      </c>
      <c r="U54" s="115">
        <v>0</v>
      </c>
      <c r="V54" s="115">
        <v>0</v>
      </c>
      <c r="W54" s="115">
        <f>'прил.2'!AE52</f>
        <v>0</v>
      </c>
      <c r="X54" s="115">
        <v>0</v>
      </c>
      <c r="Y54" s="115">
        <v>0</v>
      </c>
      <c r="Z54" s="115">
        <v>0</v>
      </c>
      <c r="AA54" s="115">
        <v>0</v>
      </c>
      <c r="AB54" s="115">
        <v>0</v>
      </c>
      <c r="AC54" s="115">
        <v>0</v>
      </c>
      <c r="AD54" s="115">
        <f t="shared" si="30"/>
        <v>0</v>
      </c>
      <c r="AE54" s="115">
        <f t="shared" si="31"/>
        <v>35.85683059166667</v>
      </c>
      <c r="AF54" s="115">
        <f t="shared" si="32"/>
        <v>0</v>
      </c>
      <c r="AG54" s="115">
        <f t="shared" si="33"/>
        <v>0</v>
      </c>
      <c r="AH54" s="115">
        <f t="shared" si="34"/>
        <v>0</v>
      </c>
      <c r="AI54" s="115">
        <f t="shared" si="35"/>
        <v>0</v>
      </c>
      <c r="AJ54" s="115">
        <f t="shared" si="36"/>
        <v>0</v>
      </c>
      <c r="AK54" s="115">
        <f t="shared" si="37"/>
        <v>0</v>
      </c>
      <c r="AL54" s="115" t="s">
        <v>365</v>
      </c>
    </row>
    <row r="55" spans="1:38" s="138" customFormat="1" ht="21">
      <c r="A55" s="113" t="s">
        <v>335</v>
      </c>
      <c r="B55" s="118" t="s">
        <v>477</v>
      </c>
      <c r="C55" s="113" t="s">
        <v>403</v>
      </c>
      <c r="D55" s="116">
        <f>'прил.2'!H53</f>
        <v>2.232950416666667</v>
      </c>
      <c r="E55" s="116" t="str">
        <f>'прил.2'!I53</f>
        <v>НД</v>
      </c>
      <c r="F55" s="115">
        <v>0</v>
      </c>
      <c r="G55" s="116">
        <f>'прил.2'!AA53</f>
        <v>2.232950416666667</v>
      </c>
      <c r="H55" s="116">
        <v>0</v>
      </c>
      <c r="I55" s="116">
        <v>0</v>
      </c>
      <c r="J55" s="116">
        <v>0</v>
      </c>
      <c r="K55" s="116">
        <v>0</v>
      </c>
      <c r="L55" s="116">
        <v>0</v>
      </c>
      <c r="M55" s="116">
        <v>0</v>
      </c>
      <c r="N55" s="115">
        <v>0</v>
      </c>
      <c r="O55" s="116">
        <f>'прил.2'!AC53</f>
        <v>0</v>
      </c>
      <c r="P55" s="115">
        <v>0</v>
      </c>
      <c r="Q55" s="115">
        <v>0</v>
      </c>
      <c r="R55" s="115">
        <v>0</v>
      </c>
      <c r="S55" s="115">
        <v>0</v>
      </c>
      <c r="T55" s="115">
        <v>0</v>
      </c>
      <c r="U55" s="115">
        <v>0</v>
      </c>
      <c r="V55" s="115">
        <v>0</v>
      </c>
      <c r="W55" s="115">
        <f>'прил.2'!AE53</f>
        <v>0</v>
      </c>
      <c r="X55" s="115">
        <v>0</v>
      </c>
      <c r="Y55" s="115">
        <v>0</v>
      </c>
      <c r="Z55" s="115">
        <v>0</v>
      </c>
      <c r="AA55" s="115">
        <v>0</v>
      </c>
      <c r="AB55" s="115">
        <v>0</v>
      </c>
      <c r="AC55" s="115">
        <v>0</v>
      </c>
      <c r="AD55" s="115">
        <f t="shared" si="30"/>
        <v>0</v>
      </c>
      <c r="AE55" s="115">
        <f t="shared" si="31"/>
        <v>2.232950416666667</v>
      </c>
      <c r="AF55" s="115">
        <f t="shared" si="32"/>
        <v>0</v>
      </c>
      <c r="AG55" s="115">
        <f t="shared" si="33"/>
        <v>0</v>
      </c>
      <c r="AH55" s="115">
        <f t="shared" si="34"/>
        <v>0</v>
      </c>
      <c r="AI55" s="115">
        <f t="shared" si="35"/>
        <v>0</v>
      </c>
      <c r="AJ55" s="115">
        <f t="shared" si="36"/>
        <v>0</v>
      </c>
      <c r="AK55" s="115">
        <f t="shared" si="37"/>
        <v>0</v>
      </c>
      <c r="AL55" s="127" t="s">
        <v>365</v>
      </c>
    </row>
    <row r="56" spans="1:38" s="138" customFormat="1" ht="21">
      <c r="A56" s="113" t="s">
        <v>335</v>
      </c>
      <c r="B56" s="118" t="s">
        <v>478</v>
      </c>
      <c r="C56" s="113" t="s">
        <v>404</v>
      </c>
      <c r="D56" s="116">
        <f>'прил.2'!H54</f>
        <v>2.232950416666667</v>
      </c>
      <c r="E56" s="116" t="str">
        <f>'прил.2'!I54</f>
        <v>НД</v>
      </c>
      <c r="F56" s="115">
        <v>0</v>
      </c>
      <c r="G56" s="116">
        <f>'прил.2'!AA54</f>
        <v>2.232950416666667</v>
      </c>
      <c r="H56" s="116">
        <v>0</v>
      </c>
      <c r="I56" s="116">
        <v>0</v>
      </c>
      <c r="J56" s="116">
        <v>0</v>
      </c>
      <c r="K56" s="116">
        <v>0</v>
      </c>
      <c r="L56" s="116">
        <v>0</v>
      </c>
      <c r="M56" s="116">
        <v>0</v>
      </c>
      <c r="N56" s="115">
        <v>0</v>
      </c>
      <c r="O56" s="116">
        <f>'прил.2'!AC54</f>
        <v>0</v>
      </c>
      <c r="P56" s="115">
        <v>0</v>
      </c>
      <c r="Q56" s="115">
        <v>0</v>
      </c>
      <c r="R56" s="115">
        <v>0</v>
      </c>
      <c r="S56" s="115">
        <v>0</v>
      </c>
      <c r="T56" s="115">
        <v>0</v>
      </c>
      <c r="U56" s="115">
        <v>0</v>
      </c>
      <c r="V56" s="115">
        <v>0</v>
      </c>
      <c r="W56" s="115">
        <f>'прил.2'!AE54</f>
        <v>0</v>
      </c>
      <c r="X56" s="115">
        <v>0</v>
      </c>
      <c r="Y56" s="115">
        <v>0</v>
      </c>
      <c r="Z56" s="115">
        <v>0</v>
      </c>
      <c r="AA56" s="115">
        <v>0</v>
      </c>
      <c r="AB56" s="115">
        <v>0</v>
      </c>
      <c r="AC56" s="115">
        <v>0</v>
      </c>
      <c r="AD56" s="115">
        <f t="shared" si="30"/>
        <v>0</v>
      </c>
      <c r="AE56" s="115">
        <f t="shared" si="31"/>
        <v>2.232950416666667</v>
      </c>
      <c r="AF56" s="115">
        <f t="shared" si="32"/>
        <v>0</v>
      </c>
      <c r="AG56" s="115">
        <f t="shared" si="33"/>
        <v>0</v>
      </c>
      <c r="AH56" s="115">
        <f t="shared" si="34"/>
        <v>0</v>
      </c>
      <c r="AI56" s="115">
        <f t="shared" si="35"/>
        <v>0</v>
      </c>
      <c r="AJ56" s="115">
        <f t="shared" si="36"/>
        <v>0</v>
      </c>
      <c r="AK56" s="115">
        <f t="shared" si="37"/>
        <v>0</v>
      </c>
      <c r="AL56" s="127" t="s">
        <v>365</v>
      </c>
    </row>
    <row r="57" spans="1:38" s="138" customFormat="1" ht="21">
      <c r="A57" s="113" t="s">
        <v>335</v>
      </c>
      <c r="B57" s="118" t="s">
        <v>440</v>
      </c>
      <c r="C57" s="113" t="s">
        <v>405</v>
      </c>
      <c r="D57" s="116">
        <f>'прил.2'!H55</f>
        <v>4.179110458333334</v>
      </c>
      <c r="E57" s="116" t="str">
        <f>'прил.2'!I55</f>
        <v>НД</v>
      </c>
      <c r="F57" s="115">
        <v>0</v>
      </c>
      <c r="G57" s="116">
        <f>'прил.2'!AA55</f>
        <v>4.179110458333334</v>
      </c>
      <c r="H57" s="116">
        <v>0</v>
      </c>
      <c r="I57" s="116">
        <v>0</v>
      </c>
      <c r="J57" s="116">
        <v>0</v>
      </c>
      <c r="K57" s="116">
        <v>0</v>
      </c>
      <c r="L57" s="116">
        <v>0</v>
      </c>
      <c r="M57" s="116">
        <v>0</v>
      </c>
      <c r="N57" s="115">
        <v>0</v>
      </c>
      <c r="O57" s="116">
        <f>'прил.2'!AC55</f>
        <v>0</v>
      </c>
      <c r="P57" s="115">
        <v>0</v>
      </c>
      <c r="Q57" s="115">
        <v>0</v>
      </c>
      <c r="R57" s="115">
        <v>0</v>
      </c>
      <c r="S57" s="115">
        <v>0</v>
      </c>
      <c r="T57" s="115">
        <v>0</v>
      </c>
      <c r="U57" s="115">
        <v>0</v>
      </c>
      <c r="V57" s="115">
        <v>0</v>
      </c>
      <c r="W57" s="115">
        <f>'прил.2'!AE55</f>
        <v>0</v>
      </c>
      <c r="X57" s="115">
        <v>0</v>
      </c>
      <c r="Y57" s="115">
        <v>0</v>
      </c>
      <c r="Z57" s="115">
        <v>0</v>
      </c>
      <c r="AA57" s="115">
        <v>0</v>
      </c>
      <c r="AB57" s="115">
        <v>0</v>
      </c>
      <c r="AC57" s="115">
        <v>0</v>
      </c>
      <c r="AD57" s="115">
        <f t="shared" si="30"/>
        <v>0</v>
      </c>
      <c r="AE57" s="115">
        <f t="shared" si="31"/>
        <v>4.179110458333334</v>
      </c>
      <c r="AF57" s="115">
        <f t="shared" si="32"/>
        <v>0</v>
      </c>
      <c r="AG57" s="115">
        <f t="shared" si="33"/>
        <v>0</v>
      </c>
      <c r="AH57" s="115">
        <f t="shared" si="34"/>
        <v>0</v>
      </c>
      <c r="AI57" s="115">
        <f t="shared" si="35"/>
        <v>0</v>
      </c>
      <c r="AJ57" s="115">
        <f t="shared" si="36"/>
        <v>0</v>
      </c>
      <c r="AK57" s="115">
        <f t="shared" si="37"/>
        <v>0</v>
      </c>
      <c r="AL57" s="115" t="s">
        <v>365</v>
      </c>
    </row>
    <row r="58" spans="1:38" s="138" customFormat="1" ht="42">
      <c r="A58" s="113" t="s">
        <v>335</v>
      </c>
      <c r="B58" s="118" t="s">
        <v>441</v>
      </c>
      <c r="C58" s="113" t="s">
        <v>407</v>
      </c>
      <c r="D58" s="116">
        <f>'прил.2'!H56</f>
        <v>0.44827183333333337</v>
      </c>
      <c r="E58" s="116" t="str">
        <f>'прил.2'!I56</f>
        <v>НД</v>
      </c>
      <c r="F58" s="115">
        <v>0</v>
      </c>
      <c r="G58" s="116">
        <f>'прил.2'!AA56</f>
        <v>0.44827183333333337</v>
      </c>
      <c r="H58" s="116">
        <v>0</v>
      </c>
      <c r="I58" s="116">
        <v>0</v>
      </c>
      <c r="J58" s="116">
        <v>0</v>
      </c>
      <c r="K58" s="116">
        <v>0</v>
      </c>
      <c r="L58" s="116">
        <v>0</v>
      </c>
      <c r="M58" s="116">
        <v>0</v>
      </c>
      <c r="N58" s="115">
        <v>0</v>
      </c>
      <c r="O58" s="116">
        <f>'прил.2'!AC56</f>
        <v>0</v>
      </c>
      <c r="P58" s="115">
        <v>0</v>
      </c>
      <c r="Q58" s="115">
        <v>0</v>
      </c>
      <c r="R58" s="115">
        <v>0</v>
      </c>
      <c r="S58" s="115">
        <v>0</v>
      </c>
      <c r="T58" s="115">
        <v>0</v>
      </c>
      <c r="U58" s="115">
        <v>0</v>
      </c>
      <c r="V58" s="115">
        <v>0</v>
      </c>
      <c r="W58" s="115">
        <f>'прил.2'!AE56</f>
        <v>0</v>
      </c>
      <c r="X58" s="115">
        <v>0</v>
      </c>
      <c r="Y58" s="115">
        <v>0</v>
      </c>
      <c r="Z58" s="115">
        <v>0</v>
      </c>
      <c r="AA58" s="115">
        <v>0</v>
      </c>
      <c r="AB58" s="115">
        <v>0</v>
      </c>
      <c r="AC58" s="115">
        <v>0</v>
      </c>
      <c r="AD58" s="115">
        <f t="shared" si="30"/>
        <v>0</v>
      </c>
      <c r="AE58" s="115">
        <f t="shared" si="31"/>
        <v>0.44827183333333337</v>
      </c>
      <c r="AF58" s="115">
        <f t="shared" si="32"/>
        <v>0</v>
      </c>
      <c r="AG58" s="115">
        <f t="shared" si="33"/>
        <v>0</v>
      </c>
      <c r="AH58" s="115">
        <f t="shared" si="34"/>
        <v>0</v>
      </c>
      <c r="AI58" s="115">
        <f t="shared" si="35"/>
        <v>0</v>
      </c>
      <c r="AJ58" s="115">
        <f t="shared" si="36"/>
        <v>0</v>
      </c>
      <c r="AK58" s="115">
        <f t="shared" si="37"/>
        <v>0</v>
      </c>
      <c r="AL58" s="115" t="s">
        <v>365</v>
      </c>
    </row>
    <row r="59" spans="1:38" s="138" customFormat="1" ht="31.5">
      <c r="A59" s="113" t="s">
        <v>335</v>
      </c>
      <c r="B59" s="118" t="s">
        <v>442</v>
      </c>
      <c r="C59" s="113" t="s">
        <v>408</v>
      </c>
      <c r="D59" s="116">
        <f>'прил.2'!H57</f>
        <v>0.6299636416666667</v>
      </c>
      <c r="E59" s="116" t="str">
        <f>'прил.2'!I57</f>
        <v>НД</v>
      </c>
      <c r="F59" s="115">
        <v>0</v>
      </c>
      <c r="G59" s="116">
        <f>'прил.2'!AA57</f>
        <v>0.6299636416666667</v>
      </c>
      <c r="H59" s="116">
        <v>0</v>
      </c>
      <c r="I59" s="116">
        <v>0</v>
      </c>
      <c r="J59" s="116">
        <v>0</v>
      </c>
      <c r="K59" s="116">
        <v>0</v>
      </c>
      <c r="L59" s="116">
        <v>0</v>
      </c>
      <c r="M59" s="116">
        <v>0</v>
      </c>
      <c r="N59" s="115">
        <v>0</v>
      </c>
      <c r="O59" s="116">
        <f>'прил.2'!AC57</f>
        <v>0</v>
      </c>
      <c r="P59" s="115">
        <v>0</v>
      </c>
      <c r="Q59" s="115">
        <v>0</v>
      </c>
      <c r="R59" s="115">
        <v>0</v>
      </c>
      <c r="S59" s="115">
        <v>0</v>
      </c>
      <c r="T59" s="115">
        <v>0</v>
      </c>
      <c r="U59" s="115">
        <v>0</v>
      </c>
      <c r="V59" s="115">
        <v>0</v>
      </c>
      <c r="W59" s="115">
        <f>'прил.2'!AE57</f>
        <v>0</v>
      </c>
      <c r="X59" s="115">
        <v>0</v>
      </c>
      <c r="Y59" s="115">
        <v>0</v>
      </c>
      <c r="Z59" s="115">
        <v>0</v>
      </c>
      <c r="AA59" s="115">
        <v>0</v>
      </c>
      <c r="AB59" s="115">
        <v>0</v>
      </c>
      <c r="AC59" s="115">
        <v>0</v>
      </c>
      <c r="AD59" s="115">
        <f t="shared" si="30"/>
        <v>0</v>
      </c>
      <c r="AE59" s="115">
        <f t="shared" si="31"/>
        <v>0.6299636416666667</v>
      </c>
      <c r="AF59" s="115">
        <f t="shared" si="32"/>
        <v>0</v>
      </c>
      <c r="AG59" s="115">
        <f t="shared" si="33"/>
        <v>0</v>
      </c>
      <c r="AH59" s="115">
        <f t="shared" si="34"/>
        <v>0</v>
      </c>
      <c r="AI59" s="115">
        <f t="shared" si="35"/>
        <v>0</v>
      </c>
      <c r="AJ59" s="115">
        <f t="shared" si="36"/>
        <v>0</v>
      </c>
      <c r="AK59" s="115">
        <f t="shared" si="37"/>
        <v>0</v>
      </c>
      <c r="AL59" s="115" t="s">
        <v>365</v>
      </c>
    </row>
    <row r="60" spans="1:38" ht="15" customHeight="1">
      <c r="A60" s="105"/>
      <c r="B60" s="106" t="s">
        <v>474</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t="s">
        <v>365</v>
      </c>
    </row>
    <row r="61" spans="1:38" s="138" customFormat="1" ht="31.5">
      <c r="A61" s="113" t="s">
        <v>335</v>
      </c>
      <c r="B61" s="113" t="s">
        <v>480</v>
      </c>
      <c r="C61" s="113" t="s">
        <v>444</v>
      </c>
      <c r="D61" s="116">
        <f>'прил.2'!H59</f>
        <v>2.5883333333333334</v>
      </c>
      <c r="E61" s="116" t="str">
        <f>'прил.2'!I59</f>
        <v>НД</v>
      </c>
      <c r="F61" s="115">
        <v>0</v>
      </c>
      <c r="G61" s="116">
        <f>'прил.2'!AA59</f>
        <v>2.5883333333333334</v>
      </c>
      <c r="H61" s="116">
        <v>0</v>
      </c>
      <c r="I61" s="116">
        <v>0</v>
      </c>
      <c r="J61" s="116">
        <v>0</v>
      </c>
      <c r="K61" s="116">
        <v>0</v>
      </c>
      <c r="L61" s="116">
        <v>0</v>
      </c>
      <c r="M61" s="116">
        <v>0</v>
      </c>
      <c r="N61" s="115">
        <v>0</v>
      </c>
      <c r="O61" s="116">
        <f>'прил.2'!AC59</f>
        <v>0</v>
      </c>
      <c r="P61" s="115">
        <v>0</v>
      </c>
      <c r="Q61" s="115">
        <v>0</v>
      </c>
      <c r="R61" s="115">
        <v>0</v>
      </c>
      <c r="S61" s="115">
        <v>0</v>
      </c>
      <c r="T61" s="115">
        <v>0</v>
      </c>
      <c r="U61" s="115">
        <v>0</v>
      </c>
      <c r="V61" s="115">
        <v>0</v>
      </c>
      <c r="W61" s="115">
        <f>'прил.2'!AE59</f>
        <v>0</v>
      </c>
      <c r="X61" s="115">
        <v>0</v>
      </c>
      <c r="Y61" s="115">
        <v>0</v>
      </c>
      <c r="Z61" s="115">
        <v>0</v>
      </c>
      <c r="AA61" s="115">
        <v>0</v>
      </c>
      <c r="AB61" s="115">
        <v>0</v>
      </c>
      <c r="AC61" s="115">
        <v>0</v>
      </c>
      <c r="AD61" s="115">
        <f aca="true" t="shared" si="38" ref="AD61:AD69">F61+N61+V61</f>
        <v>0</v>
      </c>
      <c r="AE61" s="115">
        <f aca="true" t="shared" si="39" ref="AE61:AE69">G61+O61+W61</f>
        <v>2.5883333333333334</v>
      </c>
      <c r="AF61" s="115">
        <f aca="true" t="shared" si="40" ref="AF61:AF69">H61+P61+X61</f>
        <v>0</v>
      </c>
      <c r="AG61" s="115">
        <f aca="true" t="shared" si="41" ref="AG61:AG69">I61+Q61+Y61</f>
        <v>0</v>
      </c>
      <c r="AH61" s="115">
        <f aca="true" t="shared" si="42" ref="AH61:AH69">J61+R61+Z61</f>
        <v>0</v>
      </c>
      <c r="AI61" s="115">
        <f aca="true" t="shared" si="43" ref="AI61:AI69">K61+S61+AA61</f>
        <v>0</v>
      </c>
      <c r="AJ61" s="115">
        <f aca="true" t="shared" si="44" ref="AJ61:AJ69">L61+T61+AB61</f>
        <v>0</v>
      </c>
      <c r="AK61" s="115">
        <f aca="true" t="shared" si="45" ref="AK61:AK69">M61+U61+AC61</f>
        <v>0</v>
      </c>
      <c r="AL61" s="127" t="s">
        <v>365</v>
      </c>
    </row>
    <row r="62" spans="1:38" s="138" customFormat="1" ht="31.5">
      <c r="A62" s="113" t="s">
        <v>335</v>
      </c>
      <c r="B62" s="113" t="s">
        <v>487</v>
      </c>
      <c r="C62" s="113" t="s">
        <v>445</v>
      </c>
      <c r="D62" s="116">
        <f>'прил.2'!H60</f>
        <v>4.6029259</v>
      </c>
      <c r="E62" s="116" t="str">
        <f>'прил.2'!I60</f>
        <v>НД</v>
      </c>
      <c r="F62" s="115">
        <v>0</v>
      </c>
      <c r="G62" s="116">
        <f>'прил.2'!AA60</f>
        <v>4.6029259</v>
      </c>
      <c r="H62" s="116">
        <v>0</v>
      </c>
      <c r="I62" s="116">
        <v>0</v>
      </c>
      <c r="J62" s="116">
        <v>0</v>
      </c>
      <c r="K62" s="116">
        <v>0</v>
      </c>
      <c r="L62" s="116">
        <v>0</v>
      </c>
      <c r="M62" s="116">
        <v>0</v>
      </c>
      <c r="N62" s="115">
        <v>0</v>
      </c>
      <c r="O62" s="116">
        <f>'прил.2'!AC60</f>
        <v>0</v>
      </c>
      <c r="P62" s="115">
        <v>0</v>
      </c>
      <c r="Q62" s="115">
        <v>0</v>
      </c>
      <c r="R62" s="115">
        <v>0</v>
      </c>
      <c r="S62" s="115">
        <v>0</v>
      </c>
      <c r="T62" s="115">
        <v>0</v>
      </c>
      <c r="U62" s="115">
        <v>0</v>
      </c>
      <c r="V62" s="115">
        <v>0</v>
      </c>
      <c r="W62" s="115">
        <f>'прил.2'!AE60</f>
        <v>0</v>
      </c>
      <c r="X62" s="115">
        <v>0</v>
      </c>
      <c r="Y62" s="115">
        <v>0</v>
      </c>
      <c r="Z62" s="115">
        <v>0</v>
      </c>
      <c r="AA62" s="115">
        <v>0</v>
      </c>
      <c r="AB62" s="115">
        <v>0</v>
      </c>
      <c r="AC62" s="115">
        <v>0</v>
      </c>
      <c r="AD62" s="115">
        <f t="shared" si="38"/>
        <v>0</v>
      </c>
      <c r="AE62" s="115">
        <f t="shared" si="39"/>
        <v>4.6029259</v>
      </c>
      <c r="AF62" s="115">
        <f t="shared" si="40"/>
        <v>0</v>
      </c>
      <c r="AG62" s="115">
        <f t="shared" si="41"/>
        <v>0</v>
      </c>
      <c r="AH62" s="115">
        <f t="shared" si="42"/>
        <v>0</v>
      </c>
      <c r="AI62" s="115">
        <f t="shared" si="43"/>
        <v>0</v>
      </c>
      <c r="AJ62" s="115">
        <f t="shared" si="44"/>
        <v>0</v>
      </c>
      <c r="AK62" s="115">
        <f t="shared" si="45"/>
        <v>0</v>
      </c>
      <c r="AL62" s="127" t="s">
        <v>365</v>
      </c>
    </row>
    <row r="63" spans="1:38" s="138" customFormat="1" ht="31.5">
      <c r="A63" s="126" t="s">
        <v>335</v>
      </c>
      <c r="B63" s="127" t="s">
        <v>402</v>
      </c>
      <c r="C63" s="126" t="s">
        <v>383</v>
      </c>
      <c r="D63" s="116">
        <f>'прил.2'!H61</f>
        <v>9.04611677683616</v>
      </c>
      <c r="E63" s="116" t="str">
        <f>'прил.2'!I61</f>
        <v>НД</v>
      </c>
      <c r="F63" s="115">
        <v>0</v>
      </c>
      <c r="G63" s="116">
        <f>'прил.2'!AA61</f>
        <v>8.596696666666668</v>
      </c>
      <c r="H63" s="116">
        <v>0</v>
      </c>
      <c r="I63" s="116">
        <v>0</v>
      </c>
      <c r="J63" s="116">
        <v>0</v>
      </c>
      <c r="K63" s="116">
        <v>0</v>
      </c>
      <c r="L63" s="116">
        <v>0</v>
      </c>
      <c r="M63" s="116">
        <v>0</v>
      </c>
      <c r="N63" s="115">
        <v>0</v>
      </c>
      <c r="O63" s="116">
        <f>'прил.2'!AC61</f>
        <v>0</v>
      </c>
      <c r="P63" s="115">
        <v>0</v>
      </c>
      <c r="Q63" s="115">
        <v>0</v>
      </c>
      <c r="R63" s="115">
        <v>0</v>
      </c>
      <c r="S63" s="115">
        <v>0</v>
      </c>
      <c r="T63" s="115">
        <v>0</v>
      </c>
      <c r="U63" s="115">
        <v>0</v>
      </c>
      <c r="V63" s="115">
        <v>0</v>
      </c>
      <c r="W63" s="115">
        <f>'прил.2'!AE61</f>
        <v>0</v>
      </c>
      <c r="X63" s="115">
        <v>0</v>
      </c>
      <c r="Y63" s="115">
        <v>0</v>
      </c>
      <c r="Z63" s="115">
        <v>0</v>
      </c>
      <c r="AA63" s="115">
        <v>0</v>
      </c>
      <c r="AB63" s="115">
        <v>0</v>
      </c>
      <c r="AC63" s="115">
        <v>0</v>
      </c>
      <c r="AD63" s="115">
        <f t="shared" si="38"/>
        <v>0</v>
      </c>
      <c r="AE63" s="115">
        <f t="shared" si="39"/>
        <v>8.596696666666668</v>
      </c>
      <c r="AF63" s="115">
        <f t="shared" si="40"/>
        <v>0</v>
      </c>
      <c r="AG63" s="115">
        <f t="shared" si="41"/>
        <v>0</v>
      </c>
      <c r="AH63" s="115">
        <f t="shared" si="42"/>
        <v>0</v>
      </c>
      <c r="AI63" s="115">
        <f t="shared" si="43"/>
        <v>0</v>
      </c>
      <c r="AJ63" s="115">
        <f t="shared" si="44"/>
        <v>0</v>
      </c>
      <c r="AK63" s="115">
        <f t="shared" si="45"/>
        <v>0</v>
      </c>
      <c r="AL63" s="127" t="s">
        <v>365</v>
      </c>
    </row>
    <row r="64" spans="1:38" s="138" customFormat="1" ht="31.5">
      <c r="A64" s="113" t="s">
        <v>335</v>
      </c>
      <c r="B64" s="118" t="s">
        <v>450</v>
      </c>
      <c r="C64" s="113" t="s">
        <v>452</v>
      </c>
      <c r="D64" s="116">
        <f>'прил.2'!H62</f>
        <v>6.669694929932133</v>
      </c>
      <c r="E64" s="116" t="str">
        <f>'прил.2'!I62</f>
        <v>НД</v>
      </c>
      <c r="F64" s="115">
        <v>0</v>
      </c>
      <c r="G64" s="116">
        <f>'прил.2'!AA62</f>
        <v>6.669694929932133</v>
      </c>
      <c r="H64" s="116">
        <v>0</v>
      </c>
      <c r="I64" s="116">
        <v>0</v>
      </c>
      <c r="J64" s="116">
        <v>0</v>
      </c>
      <c r="K64" s="116">
        <v>0</v>
      </c>
      <c r="L64" s="116">
        <v>0</v>
      </c>
      <c r="M64" s="116">
        <v>0</v>
      </c>
      <c r="N64" s="115">
        <v>0</v>
      </c>
      <c r="O64" s="116">
        <f>'прил.2'!AC62</f>
        <v>0</v>
      </c>
      <c r="P64" s="115">
        <v>0</v>
      </c>
      <c r="Q64" s="115">
        <v>0</v>
      </c>
      <c r="R64" s="115">
        <v>0</v>
      </c>
      <c r="S64" s="115">
        <v>0</v>
      </c>
      <c r="T64" s="115">
        <v>0</v>
      </c>
      <c r="U64" s="115">
        <v>0</v>
      </c>
      <c r="V64" s="115">
        <v>0</v>
      </c>
      <c r="W64" s="115">
        <f>'прил.2'!AE62</f>
        <v>0</v>
      </c>
      <c r="X64" s="115">
        <v>0</v>
      </c>
      <c r="Y64" s="115">
        <v>0</v>
      </c>
      <c r="Z64" s="115">
        <v>0</v>
      </c>
      <c r="AA64" s="115">
        <v>0</v>
      </c>
      <c r="AB64" s="115">
        <v>0</v>
      </c>
      <c r="AC64" s="115">
        <v>0</v>
      </c>
      <c r="AD64" s="115">
        <f t="shared" si="38"/>
        <v>0</v>
      </c>
      <c r="AE64" s="115">
        <f t="shared" si="39"/>
        <v>6.669694929932133</v>
      </c>
      <c r="AF64" s="115">
        <f t="shared" si="40"/>
        <v>0</v>
      </c>
      <c r="AG64" s="115">
        <f t="shared" si="41"/>
        <v>0</v>
      </c>
      <c r="AH64" s="115">
        <f t="shared" si="42"/>
        <v>0</v>
      </c>
      <c r="AI64" s="115">
        <f t="shared" si="43"/>
        <v>0</v>
      </c>
      <c r="AJ64" s="115">
        <f t="shared" si="44"/>
        <v>0</v>
      </c>
      <c r="AK64" s="115">
        <f t="shared" si="45"/>
        <v>0</v>
      </c>
      <c r="AL64" s="127" t="s">
        <v>365</v>
      </c>
    </row>
    <row r="65" spans="1:38" s="138" customFormat="1" ht="31.5">
      <c r="A65" s="113" t="s">
        <v>335</v>
      </c>
      <c r="B65" s="118" t="s">
        <v>359</v>
      </c>
      <c r="C65" s="113" t="s">
        <v>453</v>
      </c>
      <c r="D65" s="116">
        <f>'прил.2'!H63</f>
        <v>0.8820980666666667</v>
      </c>
      <c r="E65" s="116" t="str">
        <f>'прил.2'!I63</f>
        <v>НД</v>
      </c>
      <c r="F65" s="115">
        <v>0</v>
      </c>
      <c r="G65" s="116">
        <f>'прил.2'!AA63</f>
        <v>0.8820980666666667</v>
      </c>
      <c r="H65" s="116">
        <v>0</v>
      </c>
      <c r="I65" s="116">
        <v>0</v>
      </c>
      <c r="J65" s="116">
        <v>0</v>
      </c>
      <c r="K65" s="116">
        <v>0</v>
      </c>
      <c r="L65" s="116">
        <v>0</v>
      </c>
      <c r="M65" s="116">
        <v>0</v>
      </c>
      <c r="N65" s="115">
        <v>0</v>
      </c>
      <c r="O65" s="116">
        <f>'прил.2'!AC63</f>
        <v>0</v>
      </c>
      <c r="P65" s="115">
        <v>0</v>
      </c>
      <c r="Q65" s="115">
        <v>0</v>
      </c>
      <c r="R65" s="115">
        <v>0</v>
      </c>
      <c r="S65" s="115">
        <v>0</v>
      </c>
      <c r="T65" s="115">
        <v>0</v>
      </c>
      <c r="U65" s="115">
        <v>0</v>
      </c>
      <c r="V65" s="115">
        <v>0</v>
      </c>
      <c r="W65" s="115">
        <f>'прил.2'!AE63</f>
        <v>0</v>
      </c>
      <c r="X65" s="115">
        <v>0</v>
      </c>
      <c r="Y65" s="115">
        <v>0</v>
      </c>
      <c r="Z65" s="115">
        <v>0</v>
      </c>
      <c r="AA65" s="115">
        <v>0</v>
      </c>
      <c r="AB65" s="115">
        <v>0</v>
      </c>
      <c r="AC65" s="115">
        <v>0</v>
      </c>
      <c r="AD65" s="115">
        <f t="shared" si="38"/>
        <v>0</v>
      </c>
      <c r="AE65" s="115">
        <f t="shared" si="39"/>
        <v>0.8820980666666667</v>
      </c>
      <c r="AF65" s="115">
        <f t="shared" si="40"/>
        <v>0</v>
      </c>
      <c r="AG65" s="115">
        <f t="shared" si="41"/>
        <v>0</v>
      </c>
      <c r="AH65" s="115">
        <f t="shared" si="42"/>
        <v>0</v>
      </c>
      <c r="AI65" s="115">
        <f t="shared" si="43"/>
        <v>0</v>
      </c>
      <c r="AJ65" s="115">
        <f t="shared" si="44"/>
        <v>0</v>
      </c>
      <c r="AK65" s="115">
        <f t="shared" si="45"/>
        <v>0</v>
      </c>
      <c r="AL65" s="127" t="s">
        <v>365</v>
      </c>
    </row>
    <row r="66" spans="1:38" s="138" customFormat="1" ht="31.5">
      <c r="A66" s="113" t="s">
        <v>335</v>
      </c>
      <c r="B66" s="118" t="s">
        <v>489</v>
      </c>
      <c r="C66" s="113" t="s">
        <v>410</v>
      </c>
      <c r="D66" s="116">
        <f>'прил.2'!H64</f>
        <v>2.057021525</v>
      </c>
      <c r="E66" s="116" t="str">
        <f>'прил.2'!I64</f>
        <v>НД</v>
      </c>
      <c r="F66" s="115">
        <v>0</v>
      </c>
      <c r="G66" s="116">
        <f>'прил.2'!AA64</f>
        <v>2.057021525</v>
      </c>
      <c r="H66" s="116">
        <v>0</v>
      </c>
      <c r="I66" s="116">
        <v>0</v>
      </c>
      <c r="J66" s="116">
        <v>0</v>
      </c>
      <c r="K66" s="116">
        <v>0</v>
      </c>
      <c r="L66" s="116">
        <v>0</v>
      </c>
      <c r="M66" s="116">
        <v>0</v>
      </c>
      <c r="N66" s="115">
        <v>0</v>
      </c>
      <c r="O66" s="116">
        <f>'прил.2'!AC64</f>
        <v>0</v>
      </c>
      <c r="P66" s="115">
        <v>0</v>
      </c>
      <c r="Q66" s="115">
        <v>0</v>
      </c>
      <c r="R66" s="115">
        <v>0</v>
      </c>
      <c r="S66" s="115">
        <v>0</v>
      </c>
      <c r="T66" s="115">
        <v>0</v>
      </c>
      <c r="U66" s="115">
        <v>0</v>
      </c>
      <c r="V66" s="115">
        <v>0</v>
      </c>
      <c r="W66" s="115">
        <f>'прил.2'!AE64</f>
        <v>0</v>
      </c>
      <c r="X66" s="115">
        <v>0</v>
      </c>
      <c r="Y66" s="115">
        <v>0</v>
      </c>
      <c r="Z66" s="115">
        <v>0</v>
      </c>
      <c r="AA66" s="115">
        <v>0</v>
      </c>
      <c r="AB66" s="115">
        <v>0</v>
      </c>
      <c r="AC66" s="115">
        <v>0</v>
      </c>
      <c r="AD66" s="115">
        <f t="shared" si="38"/>
        <v>0</v>
      </c>
      <c r="AE66" s="115">
        <f t="shared" si="39"/>
        <v>2.057021525</v>
      </c>
      <c r="AF66" s="115">
        <f t="shared" si="40"/>
        <v>0</v>
      </c>
      <c r="AG66" s="115">
        <f t="shared" si="41"/>
        <v>0</v>
      </c>
      <c r="AH66" s="115">
        <f t="shared" si="42"/>
        <v>0</v>
      </c>
      <c r="AI66" s="115">
        <f t="shared" si="43"/>
        <v>0</v>
      </c>
      <c r="AJ66" s="115">
        <f t="shared" si="44"/>
        <v>0</v>
      </c>
      <c r="AK66" s="115">
        <f t="shared" si="45"/>
        <v>0</v>
      </c>
      <c r="AL66" s="127" t="s">
        <v>365</v>
      </c>
    </row>
    <row r="67" spans="1:38" s="138" customFormat="1" ht="42">
      <c r="A67" s="113" t="s">
        <v>335</v>
      </c>
      <c r="B67" s="118" t="s">
        <v>490</v>
      </c>
      <c r="C67" s="113" t="s">
        <v>479</v>
      </c>
      <c r="D67" s="116">
        <f>'прил.2'!H65</f>
        <v>1.5180666666666667</v>
      </c>
      <c r="E67" s="116" t="str">
        <f>'прил.2'!I65</f>
        <v>НД</v>
      </c>
      <c r="F67" s="115">
        <v>0</v>
      </c>
      <c r="G67" s="116">
        <f>'прил.2'!AA65</f>
        <v>1.5180666666666667</v>
      </c>
      <c r="H67" s="116">
        <v>0</v>
      </c>
      <c r="I67" s="116">
        <v>0</v>
      </c>
      <c r="J67" s="116">
        <v>0</v>
      </c>
      <c r="K67" s="116">
        <v>0</v>
      </c>
      <c r="L67" s="116">
        <v>0</v>
      </c>
      <c r="M67" s="116">
        <v>0</v>
      </c>
      <c r="N67" s="115">
        <v>0</v>
      </c>
      <c r="O67" s="116">
        <f>'прил.2'!AC65</f>
        <v>0</v>
      </c>
      <c r="P67" s="115">
        <v>0</v>
      </c>
      <c r="Q67" s="115">
        <v>0</v>
      </c>
      <c r="R67" s="115">
        <v>0</v>
      </c>
      <c r="S67" s="115">
        <v>0</v>
      </c>
      <c r="T67" s="115">
        <v>0</v>
      </c>
      <c r="U67" s="115">
        <v>0</v>
      </c>
      <c r="V67" s="115">
        <v>0</v>
      </c>
      <c r="W67" s="115">
        <f>'прил.2'!AE65</f>
        <v>0</v>
      </c>
      <c r="X67" s="115">
        <v>0</v>
      </c>
      <c r="Y67" s="115">
        <v>0</v>
      </c>
      <c r="Z67" s="115">
        <v>0</v>
      </c>
      <c r="AA67" s="115">
        <v>0</v>
      </c>
      <c r="AB67" s="115">
        <v>0</v>
      </c>
      <c r="AC67" s="115">
        <v>0</v>
      </c>
      <c r="AD67" s="115">
        <f t="shared" si="38"/>
        <v>0</v>
      </c>
      <c r="AE67" s="115">
        <f t="shared" si="39"/>
        <v>1.5180666666666667</v>
      </c>
      <c r="AF67" s="115">
        <f t="shared" si="40"/>
        <v>0</v>
      </c>
      <c r="AG67" s="115">
        <f t="shared" si="41"/>
        <v>0</v>
      </c>
      <c r="AH67" s="115">
        <f t="shared" si="42"/>
        <v>0</v>
      </c>
      <c r="AI67" s="115">
        <f t="shared" si="43"/>
        <v>0</v>
      </c>
      <c r="AJ67" s="115">
        <f t="shared" si="44"/>
        <v>0</v>
      </c>
      <c r="AK67" s="115">
        <f t="shared" si="45"/>
        <v>0</v>
      </c>
      <c r="AL67" s="127" t="s">
        <v>365</v>
      </c>
    </row>
    <row r="68" spans="1:38" s="138" customFormat="1" ht="42">
      <c r="A68" s="113" t="s">
        <v>335</v>
      </c>
      <c r="B68" s="118" t="s">
        <v>491</v>
      </c>
      <c r="C68" s="113" t="s">
        <v>446</v>
      </c>
      <c r="D68" s="116">
        <f>'прил.2'!H66</f>
        <v>3.0260433333333334</v>
      </c>
      <c r="E68" s="116" t="str">
        <f>'прил.2'!I66</f>
        <v>НД</v>
      </c>
      <c r="F68" s="115">
        <v>0</v>
      </c>
      <c r="G68" s="116">
        <f>'прил.2'!AA66</f>
        <v>3.0260433333333334</v>
      </c>
      <c r="H68" s="116">
        <v>0</v>
      </c>
      <c r="I68" s="116">
        <v>0</v>
      </c>
      <c r="J68" s="116">
        <v>0</v>
      </c>
      <c r="K68" s="116">
        <v>0</v>
      </c>
      <c r="L68" s="116">
        <v>0</v>
      </c>
      <c r="M68" s="116">
        <v>0</v>
      </c>
      <c r="N68" s="115">
        <v>0</v>
      </c>
      <c r="O68" s="116">
        <f>'прил.2'!AC66</f>
        <v>0</v>
      </c>
      <c r="P68" s="115">
        <v>0</v>
      </c>
      <c r="Q68" s="115">
        <v>0</v>
      </c>
      <c r="R68" s="115">
        <v>0</v>
      </c>
      <c r="S68" s="115">
        <v>0</v>
      </c>
      <c r="T68" s="115">
        <v>0</v>
      </c>
      <c r="U68" s="115">
        <v>0</v>
      </c>
      <c r="V68" s="115">
        <v>0</v>
      </c>
      <c r="W68" s="115">
        <f>'прил.2'!AE66</f>
        <v>0</v>
      </c>
      <c r="X68" s="115">
        <v>0</v>
      </c>
      <c r="Y68" s="115">
        <v>0</v>
      </c>
      <c r="Z68" s="115">
        <v>0</v>
      </c>
      <c r="AA68" s="115">
        <v>0</v>
      </c>
      <c r="AB68" s="115">
        <v>0</v>
      </c>
      <c r="AC68" s="115">
        <v>0</v>
      </c>
      <c r="AD68" s="115">
        <f t="shared" si="38"/>
        <v>0</v>
      </c>
      <c r="AE68" s="115">
        <f t="shared" si="39"/>
        <v>3.0260433333333334</v>
      </c>
      <c r="AF68" s="115">
        <f t="shared" si="40"/>
        <v>0</v>
      </c>
      <c r="AG68" s="115">
        <f t="shared" si="41"/>
        <v>0</v>
      </c>
      <c r="AH68" s="115">
        <f t="shared" si="42"/>
        <v>0</v>
      </c>
      <c r="AI68" s="115">
        <f t="shared" si="43"/>
        <v>0</v>
      </c>
      <c r="AJ68" s="115">
        <f t="shared" si="44"/>
        <v>0</v>
      </c>
      <c r="AK68" s="115">
        <f t="shared" si="45"/>
        <v>0</v>
      </c>
      <c r="AL68" s="127" t="s">
        <v>365</v>
      </c>
    </row>
    <row r="69" spans="1:38" s="138" customFormat="1" ht="42">
      <c r="A69" s="113" t="s">
        <v>335</v>
      </c>
      <c r="B69" s="118" t="s">
        <v>676</v>
      </c>
      <c r="C69" s="113" t="s">
        <v>454</v>
      </c>
      <c r="D69" s="116">
        <f>'прил.2'!H67</f>
        <v>45.39305528333333</v>
      </c>
      <c r="E69" s="116" t="str">
        <f>'прил.2'!I67</f>
        <v>НД</v>
      </c>
      <c r="F69" s="115">
        <v>0</v>
      </c>
      <c r="G69" s="116">
        <f>'прил.2'!AA67</f>
        <v>45.39305528333333</v>
      </c>
      <c r="H69" s="116">
        <v>0</v>
      </c>
      <c r="I69" s="116">
        <v>0</v>
      </c>
      <c r="J69" s="116">
        <v>0</v>
      </c>
      <c r="K69" s="116">
        <v>0</v>
      </c>
      <c r="L69" s="116">
        <v>0</v>
      </c>
      <c r="M69" s="116">
        <v>0</v>
      </c>
      <c r="N69" s="115">
        <v>0</v>
      </c>
      <c r="O69" s="116">
        <f>'прил.2'!AC67</f>
        <v>0</v>
      </c>
      <c r="P69" s="115">
        <v>0</v>
      </c>
      <c r="Q69" s="115">
        <v>0</v>
      </c>
      <c r="R69" s="115">
        <v>0</v>
      </c>
      <c r="S69" s="115">
        <v>0</v>
      </c>
      <c r="T69" s="115">
        <v>0</v>
      </c>
      <c r="U69" s="115">
        <v>0</v>
      </c>
      <c r="V69" s="115">
        <v>0</v>
      </c>
      <c r="W69" s="115">
        <f>'прил.2'!AE67</f>
        <v>0</v>
      </c>
      <c r="X69" s="115">
        <v>0</v>
      </c>
      <c r="Y69" s="115">
        <v>0</v>
      </c>
      <c r="Z69" s="115">
        <v>0</v>
      </c>
      <c r="AA69" s="115">
        <v>0</v>
      </c>
      <c r="AB69" s="115">
        <v>0</v>
      </c>
      <c r="AC69" s="115">
        <v>0</v>
      </c>
      <c r="AD69" s="115">
        <f t="shared" si="38"/>
        <v>0</v>
      </c>
      <c r="AE69" s="115">
        <f t="shared" si="39"/>
        <v>45.39305528333333</v>
      </c>
      <c r="AF69" s="115">
        <f t="shared" si="40"/>
        <v>0</v>
      </c>
      <c r="AG69" s="115">
        <f t="shared" si="41"/>
        <v>0</v>
      </c>
      <c r="AH69" s="115">
        <f t="shared" si="42"/>
        <v>0</v>
      </c>
      <c r="AI69" s="115">
        <f t="shared" si="43"/>
        <v>0</v>
      </c>
      <c r="AJ69" s="115">
        <f t="shared" si="44"/>
        <v>0</v>
      </c>
      <c r="AK69" s="115">
        <f t="shared" si="45"/>
        <v>0</v>
      </c>
      <c r="AL69" s="127" t="s">
        <v>365</v>
      </c>
    </row>
    <row r="70" spans="1:38" ht="21">
      <c r="A70" s="54" t="s">
        <v>337</v>
      </c>
      <c r="B70" s="54" t="s">
        <v>338</v>
      </c>
      <c r="C70" s="54" t="s">
        <v>364</v>
      </c>
      <c r="D70" s="64">
        <f>SUM(D71:D72)</f>
        <v>38.319541666666666</v>
      </c>
      <c r="E70" s="64" t="s">
        <v>365</v>
      </c>
      <c r="F70" s="64">
        <f aca="true" t="shared" si="46" ref="F70:AK70">SUM(F71:F72)</f>
        <v>0</v>
      </c>
      <c r="G70" s="64">
        <f t="shared" si="46"/>
        <v>38.319541666666666</v>
      </c>
      <c r="H70" s="64">
        <f t="shared" si="46"/>
        <v>0</v>
      </c>
      <c r="I70" s="64">
        <f t="shared" si="46"/>
        <v>0</v>
      </c>
      <c r="J70" s="64">
        <f t="shared" si="46"/>
        <v>0</v>
      </c>
      <c r="K70" s="64">
        <f>SUM(K71:K72)</f>
        <v>0</v>
      </c>
      <c r="L70" s="64">
        <f t="shared" si="46"/>
        <v>0</v>
      </c>
      <c r="M70" s="64">
        <f t="shared" si="46"/>
        <v>0</v>
      </c>
      <c r="N70" s="64">
        <f t="shared" si="46"/>
        <v>0</v>
      </c>
      <c r="O70" s="64">
        <f t="shared" si="46"/>
        <v>0</v>
      </c>
      <c r="P70" s="64">
        <f t="shared" si="46"/>
        <v>0</v>
      </c>
      <c r="Q70" s="64">
        <f t="shared" si="46"/>
        <v>0</v>
      </c>
      <c r="R70" s="64">
        <f t="shared" si="46"/>
        <v>0</v>
      </c>
      <c r="S70" s="64">
        <f t="shared" si="46"/>
        <v>0</v>
      </c>
      <c r="T70" s="64">
        <f t="shared" si="46"/>
        <v>0</v>
      </c>
      <c r="U70" s="64">
        <f t="shared" si="46"/>
        <v>0</v>
      </c>
      <c r="V70" s="64">
        <f t="shared" si="46"/>
        <v>0</v>
      </c>
      <c r="W70" s="64">
        <f t="shared" si="46"/>
        <v>0</v>
      </c>
      <c r="X70" s="64">
        <f t="shared" si="46"/>
        <v>0</v>
      </c>
      <c r="Y70" s="64">
        <f t="shared" si="46"/>
        <v>0</v>
      </c>
      <c r="Z70" s="64">
        <f t="shared" si="46"/>
        <v>0</v>
      </c>
      <c r="AA70" s="64">
        <f t="shared" si="46"/>
        <v>0</v>
      </c>
      <c r="AB70" s="64">
        <f t="shared" si="46"/>
        <v>0</v>
      </c>
      <c r="AC70" s="64">
        <f t="shared" si="46"/>
        <v>0</v>
      </c>
      <c r="AD70" s="64">
        <f t="shared" si="46"/>
        <v>0</v>
      </c>
      <c r="AE70" s="64">
        <f t="shared" si="46"/>
        <v>38.319541666666666</v>
      </c>
      <c r="AF70" s="64">
        <f t="shared" si="46"/>
        <v>0</v>
      </c>
      <c r="AG70" s="64">
        <f t="shared" si="46"/>
        <v>0</v>
      </c>
      <c r="AH70" s="64">
        <f t="shared" si="46"/>
        <v>0</v>
      </c>
      <c r="AI70" s="64">
        <f t="shared" si="46"/>
        <v>0</v>
      </c>
      <c r="AJ70" s="64">
        <f t="shared" si="46"/>
        <v>0</v>
      </c>
      <c r="AK70" s="64">
        <f t="shared" si="46"/>
        <v>0</v>
      </c>
      <c r="AL70" s="64" t="s">
        <v>365</v>
      </c>
    </row>
    <row r="71" spans="1:38" s="138" customFormat="1" ht="31.5">
      <c r="A71" s="113" t="s">
        <v>337</v>
      </c>
      <c r="B71" s="113" t="s">
        <v>483</v>
      </c>
      <c r="C71" s="113" t="s">
        <v>614</v>
      </c>
      <c r="D71" s="116">
        <f>'прил.2'!H69</f>
        <v>23.97041666666667</v>
      </c>
      <c r="E71" s="117" t="s">
        <v>365</v>
      </c>
      <c r="F71" s="115">
        <v>0</v>
      </c>
      <c r="G71" s="116">
        <f>'прил.2'!AA69</f>
        <v>23.97041666666667</v>
      </c>
      <c r="H71" s="116">
        <v>0</v>
      </c>
      <c r="I71" s="116">
        <v>0</v>
      </c>
      <c r="J71" s="116">
        <v>0</v>
      </c>
      <c r="K71" s="116">
        <v>0</v>
      </c>
      <c r="L71" s="116">
        <v>0</v>
      </c>
      <c r="M71" s="116">
        <v>0</v>
      </c>
      <c r="N71" s="115">
        <v>0</v>
      </c>
      <c r="O71" s="116">
        <f>'прил.2'!AC69</f>
        <v>0</v>
      </c>
      <c r="P71" s="115">
        <v>0</v>
      </c>
      <c r="Q71" s="115">
        <v>0</v>
      </c>
      <c r="R71" s="115">
        <v>0</v>
      </c>
      <c r="S71" s="115">
        <v>0</v>
      </c>
      <c r="T71" s="115">
        <v>0</v>
      </c>
      <c r="U71" s="115">
        <v>0</v>
      </c>
      <c r="V71" s="115">
        <v>0</v>
      </c>
      <c r="W71" s="115">
        <f>'прил.2'!AE69</f>
        <v>0</v>
      </c>
      <c r="X71" s="115">
        <v>0</v>
      </c>
      <c r="Y71" s="115">
        <v>0</v>
      </c>
      <c r="Z71" s="115">
        <v>0</v>
      </c>
      <c r="AA71" s="115">
        <v>0</v>
      </c>
      <c r="AB71" s="115">
        <v>0</v>
      </c>
      <c r="AC71" s="115">
        <v>0</v>
      </c>
      <c r="AD71" s="115">
        <f aca="true" t="shared" si="47" ref="AD71:AK72">F71+N71+V71</f>
        <v>0</v>
      </c>
      <c r="AE71" s="115">
        <f t="shared" si="47"/>
        <v>23.97041666666667</v>
      </c>
      <c r="AF71" s="115">
        <f t="shared" si="47"/>
        <v>0</v>
      </c>
      <c r="AG71" s="115">
        <f t="shared" si="47"/>
        <v>0</v>
      </c>
      <c r="AH71" s="115">
        <f t="shared" si="47"/>
        <v>0</v>
      </c>
      <c r="AI71" s="115">
        <f t="shared" si="47"/>
        <v>0</v>
      </c>
      <c r="AJ71" s="115">
        <f t="shared" si="47"/>
        <v>0</v>
      </c>
      <c r="AK71" s="115">
        <f t="shared" si="47"/>
        <v>0</v>
      </c>
      <c r="AL71" s="127" t="s">
        <v>365</v>
      </c>
    </row>
    <row r="72" spans="1:38" s="138" customFormat="1" ht="42">
      <c r="A72" s="113" t="s">
        <v>337</v>
      </c>
      <c r="B72" s="113" t="s">
        <v>485</v>
      </c>
      <c r="C72" s="113" t="s">
        <v>376</v>
      </c>
      <c r="D72" s="116">
        <f>'прил.2'!H70</f>
        <v>14.349125</v>
      </c>
      <c r="E72" s="117" t="s">
        <v>365</v>
      </c>
      <c r="F72" s="115">
        <v>0</v>
      </c>
      <c r="G72" s="116">
        <f>'прил.2'!AA70</f>
        <v>14.349125</v>
      </c>
      <c r="H72" s="116">
        <v>0</v>
      </c>
      <c r="I72" s="116">
        <v>0</v>
      </c>
      <c r="J72" s="116">
        <v>0</v>
      </c>
      <c r="K72" s="116">
        <v>0</v>
      </c>
      <c r="L72" s="116">
        <v>0</v>
      </c>
      <c r="M72" s="116">
        <v>0</v>
      </c>
      <c r="N72" s="115">
        <v>0</v>
      </c>
      <c r="O72" s="116">
        <f>'прил.2'!AC70</f>
        <v>0</v>
      </c>
      <c r="P72" s="115">
        <v>0</v>
      </c>
      <c r="Q72" s="115">
        <v>0</v>
      </c>
      <c r="R72" s="115">
        <v>0</v>
      </c>
      <c r="S72" s="115">
        <v>0</v>
      </c>
      <c r="T72" s="115">
        <v>0</v>
      </c>
      <c r="U72" s="115">
        <v>0</v>
      </c>
      <c r="V72" s="115">
        <v>0</v>
      </c>
      <c r="W72" s="115">
        <f>'прил.2'!AE70</f>
        <v>0</v>
      </c>
      <c r="X72" s="115">
        <v>0</v>
      </c>
      <c r="Y72" s="115">
        <v>0</v>
      </c>
      <c r="Z72" s="115">
        <v>0</v>
      </c>
      <c r="AA72" s="115">
        <v>0</v>
      </c>
      <c r="AB72" s="115">
        <v>0</v>
      </c>
      <c r="AC72" s="115">
        <v>0</v>
      </c>
      <c r="AD72" s="115">
        <f t="shared" si="47"/>
        <v>0</v>
      </c>
      <c r="AE72" s="115">
        <f t="shared" si="47"/>
        <v>14.349125</v>
      </c>
      <c r="AF72" s="115">
        <f t="shared" si="47"/>
        <v>0</v>
      </c>
      <c r="AG72" s="115">
        <f t="shared" si="47"/>
        <v>0</v>
      </c>
      <c r="AH72" s="115">
        <f t="shared" si="47"/>
        <v>0</v>
      </c>
      <c r="AI72" s="115">
        <f t="shared" si="47"/>
        <v>0</v>
      </c>
      <c r="AJ72" s="115">
        <f t="shared" si="47"/>
        <v>0</v>
      </c>
      <c r="AK72" s="115">
        <f t="shared" si="47"/>
        <v>0</v>
      </c>
      <c r="AL72" s="127" t="s">
        <v>365</v>
      </c>
    </row>
    <row r="73" spans="1:38" ht="21">
      <c r="A73" s="54" t="s">
        <v>339</v>
      </c>
      <c r="B73" s="54" t="s">
        <v>340</v>
      </c>
      <c r="C73" s="54" t="s">
        <v>364</v>
      </c>
      <c r="D73" s="58">
        <f>D74</f>
        <v>21.28732666666667</v>
      </c>
      <c r="E73" s="58" t="s">
        <v>365</v>
      </c>
      <c r="F73" s="58">
        <f aca="true" t="shared" si="48" ref="F73:W73">F74</f>
        <v>0</v>
      </c>
      <c r="G73" s="58">
        <f t="shared" si="48"/>
        <v>21.28732666666667</v>
      </c>
      <c r="H73" s="58">
        <f t="shared" si="48"/>
        <v>0</v>
      </c>
      <c r="I73" s="58">
        <f t="shared" si="48"/>
        <v>0</v>
      </c>
      <c r="J73" s="58">
        <f t="shared" si="48"/>
        <v>0</v>
      </c>
      <c r="K73" s="58">
        <f t="shared" si="48"/>
        <v>0</v>
      </c>
      <c r="L73" s="58">
        <f t="shared" si="48"/>
        <v>0</v>
      </c>
      <c r="M73" s="58">
        <f t="shared" si="48"/>
        <v>0</v>
      </c>
      <c r="N73" s="58">
        <f t="shared" si="48"/>
        <v>0</v>
      </c>
      <c r="O73" s="58">
        <f t="shared" si="48"/>
        <v>0</v>
      </c>
      <c r="P73" s="58">
        <f t="shared" si="48"/>
        <v>0</v>
      </c>
      <c r="Q73" s="58">
        <f t="shared" si="48"/>
        <v>0</v>
      </c>
      <c r="R73" s="58">
        <f t="shared" si="48"/>
        <v>0</v>
      </c>
      <c r="S73" s="58">
        <f t="shared" si="48"/>
        <v>0</v>
      </c>
      <c r="T73" s="58">
        <f t="shared" si="48"/>
        <v>0</v>
      </c>
      <c r="U73" s="58">
        <f t="shared" si="48"/>
        <v>0</v>
      </c>
      <c r="V73" s="58">
        <f t="shared" si="48"/>
        <v>0</v>
      </c>
      <c r="W73" s="58">
        <f t="shared" si="48"/>
        <v>0</v>
      </c>
      <c r="X73" s="58">
        <f aca="true" t="shared" si="49" ref="X73:AK73">X74</f>
        <v>0</v>
      </c>
      <c r="Y73" s="58">
        <f t="shared" si="49"/>
        <v>0</v>
      </c>
      <c r="Z73" s="58">
        <f t="shared" si="49"/>
        <v>0</v>
      </c>
      <c r="AA73" s="58">
        <f t="shared" si="49"/>
        <v>0</v>
      </c>
      <c r="AB73" s="58">
        <f t="shared" si="49"/>
        <v>0</v>
      </c>
      <c r="AC73" s="58">
        <f t="shared" si="49"/>
        <v>0</v>
      </c>
      <c r="AD73" s="58">
        <f t="shared" si="49"/>
        <v>0</v>
      </c>
      <c r="AE73" s="58">
        <f t="shared" si="49"/>
        <v>21.28732666666667</v>
      </c>
      <c r="AF73" s="58">
        <f t="shared" si="49"/>
        <v>0</v>
      </c>
      <c r="AG73" s="58">
        <f t="shared" si="49"/>
        <v>0</v>
      </c>
      <c r="AH73" s="58">
        <f t="shared" si="49"/>
        <v>0</v>
      </c>
      <c r="AI73" s="58">
        <f t="shared" si="49"/>
        <v>0</v>
      </c>
      <c r="AJ73" s="58">
        <f t="shared" si="49"/>
        <v>0</v>
      </c>
      <c r="AK73" s="58">
        <f t="shared" si="49"/>
        <v>0</v>
      </c>
      <c r="AL73" s="58" t="s">
        <v>365</v>
      </c>
    </row>
    <row r="74" spans="1:38" s="138" customFormat="1" ht="42">
      <c r="A74" s="113" t="s">
        <v>339</v>
      </c>
      <c r="B74" s="118" t="s">
        <v>409</v>
      </c>
      <c r="C74" s="113" t="s">
        <v>410</v>
      </c>
      <c r="D74" s="116">
        <f>'прил.2'!H72</f>
        <v>21.28732666666667</v>
      </c>
      <c r="E74" s="116" t="str">
        <f>'прил.2'!I72</f>
        <v>НД</v>
      </c>
      <c r="F74" s="115">
        <v>0</v>
      </c>
      <c r="G74" s="116">
        <f>'прил.2'!AA72</f>
        <v>21.28732666666667</v>
      </c>
      <c r="H74" s="116">
        <v>0</v>
      </c>
      <c r="I74" s="116">
        <v>0</v>
      </c>
      <c r="J74" s="116">
        <v>0</v>
      </c>
      <c r="K74" s="116">
        <v>0</v>
      </c>
      <c r="L74" s="116">
        <v>0</v>
      </c>
      <c r="M74" s="116">
        <v>0</v>
      </c>
      <c r="N74" s="115">
        <v>0</v>
      </c>
      <c r="O74" s="116">
        <f>'прил.2'!AC72</f>
        <v>0</v>
      </c>
      <c r="P74" s="115">
        <v>0</v>
      </c>
      <c r="Q74" s="115">
        <v>0</v>
      </c>
      <c r="R74" s="115">
        <v>0</v>
      </c>
      <c r="S74" s="115">
        <v>0</v>
      </c>
      <c r="T74" s="115">
        <v>0</v>
      </c>
      <c r="U74" s="115">
        <v>0</v>
      </c>
      <c r="V74" s="115">
        <v>0</v>
      </c>
      <c r="W74" s="115">
        <f>'прил.2'!AE72</f>
        <v>0</v>
      </c>
      <c r="X74" s="115">
        <v>0</v>
      </c>
      <c r="Y74" s="115">
        <v>0</v>
      </c>
      <c r="Z74" s="115">
        <v>0</v>
      </c>
      <c r="AA74" s="115">
        <v>0</v>
      </c>
      <c r="AB74" s="115">
        <v>0</v>
      </c>
      <c r="AC74" s="115">
        <v>0</v>
      </c>
      <c r="AD74" s="115">
        <f aca="true" t="shared" si="50" ref="AD74:AK74">F74+N74+V74</f>
        <v>0</v>
      </c>
      <c r="AE74" s="115">
        <f t="shared" si="50"/>
        <v>21.28732666666667</v>
      </c>
      <c r="AF74" s="115">
        <f t="shared" si="50"/>
        <v>0</v>
      </c>
      <c r="AG74" s="115">
        <f t="shared" si="50"/>
        <v>0</v>
      </c>
      <c r="AH74" s="115">
        <f t="shared" si="50"/>
        <v>0</v>
      </c>
      <c r="AI74" s="115">
        <f t="shared" si="50"/>
        <v>0</v>
      </c>
      <c r="AJ74" s="115">
        <f t="shared" si="50"/>
        <v>0</v>
      </c>
      <c r="AK74" s="115">
        <f t="shared" si="50"/>
        <v>0</v>
      </c>
      <c r="AL74" s="127" t="s">
        <v>365</v>
      </c>
    </row>
    <row r="75" spans="1:38" ht="21">
      <c r="A75" s="54" t="s">
        <v>341</v>
      </c>
      <c r="B75" s="54" t="s">
        <v>342</v>
      </c>
      <c r="C75" s="54" t="s">
        <v>364</v>
      </c>
      <c r="D75" s="58">
        <v>0</v>
      </c>
      <c r="E75" s="58" t="s">
        <v>365</v>
      </c>
      <c r="F75" s="58">
        <v>0</v>
      </c>
      <c r="G75" s="58">
        <v>0</v>
      </c>
      <c r="H75" s="58">
        <v>0</v>
      </c>
      <c r="I75" s="58">
        <v>0</v>
      </c>
      <c r="J75" s="58">
        <v>0</v>
      </c>
      <c r="K75" s="58">
        <v>0</v>
      </c>
      <c r="L75" s="58">
        <v>0</v>
      </c>
      <c r="M75" s="58">
        <v>0</v>
      </c>
      <c r="N75" s="58">
        <v>0</v>
      </c>
      <c r="O75" s="58">
        <v>0</v>
      </c>
      <c r="P75" s="58">
        <v>0</v>
      </c>
      <c r="Q75" s="58">
        <v>0</v>
      </c>
      <c r="R75" s="58">
        <v>0</v>
      </c>
      <c r="S75" s="58">
        <v>0</v>
      </c>
      <c r="T75" s="58">
        <v>0</v>
      </c>
      <c r="U75" s="58">
        <v>0</v>
      </c>
      <c r="V75" s="58">
        <v>0</v>
      </c>
      <c r="W75" s="58">
        <v>0</v>
      </c>
      <c r="X75" s="58">
        <v>0</v>
      </c>
      <c r="Y75" s="58">
        <v>0</v>
      </c>
      <c r="Z75" s="58">
        <v>0</v>
      </c>
      <c r="AA75" s="58">
        <v>0</v>
      </c>
      <c r="AB75" s="58">
        <v>0</v>
      </c>
      <c r="AC75" s="58">
        <v>0</v>
      </c>
      <c r="AD75" s="58">
        <v>0</v>
      </c>
      <c r="AE75" s="58">
        <v>0</v>
      </c>
      <c r="AF75" s="58">
        <v>0</v>
      </c>
      <c r="AG75" s="58">
        <v>0</v>
      </c>
      <c r="AH75" s="58">
        <v>0</v>
      </c>
      <c r="AI75" s="58">
        <v>0</v>
      </c>
      <c r="AJ75" s="58">
        <v>0</v>
      </c>
      <c r="AK75" s="58">
        <v>0</v>
      </c>
      <c r="AL75" s="58" t="s">
        <v>365</v>
      </c>
    </row>
    <row r="76" spans="1:38" ht="32.25" customHeight="1">
      <c r="A76" s="54" t="s">
        <v>343</v>
      </c>
      <c r="B76" s="54" t="s">
        <v>344</v>
      </c>
      <c r="C76" s="54" t="s">
        <v>364</v>
      </c>
      <c r="D76" s="58">
        <v>0</v>
      </c>
      <c r="E76" s="58" t="s">
        <v>365</v>
      </c>
      <c r="F76" s="58">
        <v>0</v>
      </c>
      <c r="G76" s="58">
        <v>0</v>
      </c>
      <c r="H76" s="58">
        <v>0</v>
      </c>
      <c r="I76" s="58">
        <v>0</v>
      </c>
      <c r="J76" s="58">
        <v>0</v>
      </c>
      <c r="K76" s="58">
        <v>0</v>
      </c>
      <c r="L76" s="58">
        <v>0</v>
      </c>
      <c r="M76" s="58">
        <v>0</v>
      </c>
      <c r="N76" s="58">
        <v>0</v>
      </c>
      <c r="O76" s="58">
        <v>0</v>
      </c>
      <c r="P76" s="58">
        <v>0</v>
      </c>
      <c r="Q76" s="58">
        <v>0</v>
      </c>
      <c r="R76" s="58">
        <v>0</v>
      </c>
      <c r="S76" s="58">
        <v>0</v>
      </c>
      <c r="T76" s="58">
        <v>0</v>
      </c>
      <c r="U76" s="58">
        <v>0</v>
      </c>
      <c r="V76" s="58">
        <v>0</v>
      </c>
      <c r="W76" s="58">
        <v>0</v>
      </c>
      <c r="X76" s="58">
        <v>0</v>
      </c>
      <c r="Y76" s="58">
        <v>0</v>
      </c>
      <c r="Z76" s="58">
        <v>0</v>
      </c>
      <c r="AA76" s="58">
        <v>0</v>
      </c>
      <c r="AB76" s="58">
        <v>0</v>
      </c>
      <c r="AC76" s="58">
        <v>0</v>
      </c>
      <c r="AD76" s="58">
        <v>0</v>
      </c>
      <c r="AE76" s="58">
        <v>0</v>
      </c>
      <c r="AF76" s="58">
        <v>0</v>
      </c>
      <c r="AG76" s="58">
        <v>0</v>
      </c>
      <c r="AH76" s="58">
        <v>0</v>
      </c>
      <c r="AI76" s="58">
        <v>0</v>
      </c>
      <c r="AJ76" s="58">
        <v>0</v>
      </c>
      <c r="AK76" s="58">
        <v>0</v>
      </c>
      <c r="AL76" s="58" t="s">
        <v>365</v>
      </c>
    </row>
    <row r="77" spans="1:38" ht="12.75">
      <c r="A77" s="54" t="s">
        <v>345</v>
      </c>
      <c r="B77" s="54" t="s">
        <v>346</v>
      </c>
      <c r="C77" s="54" t="s">
        <v>364</v>
      </c>
      <c r="D77" s="64">
        <f>D78+D81+D82+D83</f>
        <v>24676.654430701663</v>
      </c>
      <c r="E77" s="64" t="s">
        <v>365</v>
      </c>
      <c r="F77" s="64">
        <f aca="true" t="shared" si="51" ref="F77:W77">F78+F81+F82+F83</f>
        <v>0</v>
      </c>
      <c r="G77" s="64">
        <f t="shared" si="51"/>
        <v>0</v>
      </c>
      <c r="H77" s="64">
        <f t="shared" si="51"/>
        <v>0</v>
      </c>
      <c r="I77" s="64">
        <f t="shared" si="51"/>
        <v>0</v>
      </c>
      <c r="J77" s="64">
        <f t="shared" si="51"/>
        <v>0</v>
      </c>
      <c r="K77" s="64">
        <f t="shared" si="51"/>
        <v>0</v>
      </c>
      <c r="L77" s="64">
        <f t="shared" si="51"/>
        <v>0</v>
      </c>
      <c r="M77" s="64">
        <f t="shared" si="51"/>
        <v>0</v>
      </c>
      <c r="N77" s="64">
        <f t="shared" si="51"/>
        <v>0</v>
      </c>
      <c r="O77" s="64">
        <f t="shared" si="51"/>
        <v>24074.355468201662</v>
      </c>
      <c r="P77" s="64">
        <f t="shared" si="51"/>
        <v>0</v>
      </c>
      <c r="Q77" s="64">
        <f t="shared" si="51"/>
        <v>0</v>
      </c>
      <c r="R77" s="64">
        <f t="shared" si="51"/>
        <v>0</v>
      </c>
      <c r="S77" s="64">
        <f t="shared" si="51"/>
        <v>0</v>
      </c>
      <c r="T77" s="64">
        <f t="shared" si="51"/>
        <v>0</v>
      </c>
      <c r="U77" s="64">
        <f t="shared" si="51"/>
        <v>0</v>
      </c>
      <c r="V77" s="64">
        <f t="shared" si="51"/>
        <v>0</v>
      </c>
      <c r="W77" s="64">
        <f t="shared" si="51"/>
        <v>0</v>
      </c>
      <c r="X77" s="64">
        <f aca="true" t="shared" si="52" ref="X77:AK77">X78+X81+X82+X83</f>
        <v>0</v>
      </c>
      <c r="Y77" s="64">
        <f t="shared" si="52"/>
        <v>0</v>
      </c>
      <c r="Z77" s="64">
        <f t="shared" si="52"/>
        <v>0</v>
      </c>
      <c r="AA77" s="64">
        <f t="shared" si="52"/>
        <v>0</v>
      </c>
      <c r="AB77" s="64">
        <f t="shared" si="52"/>
        <v>0</v>
      </c>
      <c r="AC77" s="64">
        <f t="shared" si="52"/>
        <v>0</v>
      </c>
      <c r="AD77" s="64">
        <f t="shared" si="52"/>
        <v>0</v>
      </c>
      <c r="AE77" s="64">
        <f t="shared" si="52"/>
        <v>24074.355468201662</v>
      </c>
      <c r="AF77" s="64">
        <f t="shared" si="52"/>
        <v>0</v>
      </c>
      <c r="AG77" s="64">
        <f t="shared" si="52"/>
        <v>0</v>
      </c>
      <c r="AH77" s="64">
        <f t="shared" si="52"/>
        <v>0</v>
      </c>
      <c r="AI77" s="64">
        <f t="shared" si="52"/>
        <v>0</v>
      </c>
      <c r="AJ77" s="64">
        <f t="shared" si="52"/>
        <v>0</v>
      </c>
      <c r="AK77" s="64">
        <f t="shared" si="52"/>
        <v>0</v>
      </c>
      <c r="AL77" s="64" t="s">
        <v>365</v>
      </c>
    </row>
    <row r="78" spans="1:38" ht="21">
      <c r="A78" s="54" t="s">
        <v>347</v>
      </c>
      <c r="B78" s="54" t="s">
        <v>348</v>
      </c>
      <c r="C78" s="54" t="s">
        <v>364</v>
      </c>
      <c r="D78" s="64">
        <f>SUM(D79:D80)</f>
        <v>24676.654430701663</v>
      </c>
      <c r="E78" s="64" t="s">
        <v>365</v>
      </c>
      <c r="F78" s="64">
        <f>SUM(F79:F80)</f>
        <v>0</v>
      </c>
      <c r="G78" s="64">
        <f>SUM(G79:G80)</f>
        <v>0</v>
      </c>
      <c r="H78" s="64">
        <f aca="true" t="shared" si="53" ref="H78:W78">SUM(H79:H80)</f>
        <v>0</v>
      </c>
      <c r="I78" s="64">
        <f t="shared" si="53"/>
        <v>0</v>
      </c>
      <c r="J78" s="64">
        <f t="shared" si="53"/>
        <v>0</v>
      </c>
      <c r="K78" s="64">
        <f t="shared" si="53"/>
        <v>0</v>
      </c>
      <c r="L78" s="64">
        <f t="shared" si="53"/>
        <v>0</v>
      </c>
      <c r="M78" s="64">
        <f t="shared" si="53"/>
        <v>0</v>
      </c>
      <c r="N78" s="64">
        <f t="shared" si="53"/>
        <v>0</v>
      </c>
      <c r="O78" s="64">
        <f t="shared" si="53"/>
        <v>24074.355468201662</v>
      </c>
      <c r="P78" s="64">
        <f t="shared" si="53"/>
        <v>0</v>
      </c>
      <c r="Q78" s="64">
        <f t="shared" si="53"/>
        <v>0</v>
      </c>
      <c r="R78" s="64">
        <f t="shared" si="53"/>
        <v>0</v>
      </c>
      <c r="S78" s="64">
        <f t="shared" si="53"/>
        <v>0</v>
      </c>
      <c r="T78" s="64">
        <f t="shared" si="53"/>
        <v>0</v>
      </c>
      <c r="U78" s="64">
        <f t="shared" si="53"/>
        <v>0</v>
      </c>
      <c r="V78" s="64">
        <f t="shared" si="53"/>
        <v>0</v>
      </c>
      <c r="W78" s="64">
        <f t="shared" si="53"/>
        <v>0</v>
      </c>
      <c r="X78" s="64">
        <f aca="true" t="shared" si="54" ref="X78:AK78">SUM(X79:X80)</f>
        <v>0</v>
      </c>
      <c r="Y78" s="64">
        <f t="shared" si="54"/>
        <v>0</v>
      </c>
      <c r="Z78" s="64">
        <f t="shared" si="54"/>
        <v>0</v>
      </c>
      <c r="AA78" s="64">
        <f t="shared" si="54"/>
        <v>0</v>
      </c>
      <c r="AB78" s="64">
        <f t="shared" si="54"/>
        <v>0</v>
      </c>
      <c r="AC78" s="64">
        <f t="shared" si="54"/>
        <v>0</v>
      </c>
      <c r="AD78" s="64">
        <f t="shared" si="54"/>
        <v>0</v>
      </c>
      <c r="AE78" s="64">
        <f t="shared" si="54"/>
        <v>24074.355468201662</v>
      </c>
      <c r="AF78" s="64">
        <f t="shared" si="54"/>
        <v>0</v>
      </c>
      <c r="AG78" s="64">
        <f t="shared" si="54"/>
        <v>0</v>
      </c>
      <c r="AH78" s="64">
        <f t="shared" si="54"/>
        <v>0</v>
      </c>
      <c r="AI78" s="64">
        <f t="shared" si="54"/>
        <v>0</v>
      </c>
      <c r="AJ78" s="64">
        <f t="shared" si="54"/>
        <v>0</v>
      </c>
      <c r="AK78" s="64">
        <f t="shared" si="54"/>
        <v>0</v>
      </c>
      <c r="AL78" s="64" t="s">
        <v>365</v>
      </c>
    </row>
    <row r="79" spans="1:38" s="138" customFormat="1" ht="21">
      <c r="A79" s="113" t="s">
        <v>347</v>
      </c>
      <c r="B79" s="113" t="s">
        <v>537</v>
      </c>
      <c r="C79" s="113" t="s">
        <v>536</v>
      </c>
      <c r="D79" s="116">
        <f>'прил.2'!H77</f>
        <v>11969.118989996832</v>
      </c>
      <c r="E79" s="116" t="str">
        <f>'прил.2'!I79</f>
        <v>НД</v>
      </c>
      <c r="F79" s="115">
        <v>0</v>
      </c>
      <c r="G79" s="116">
        <f>'прил.2'!AA77</f>
        <v>0</v>
      </c>
      <c r="H79" s="116">
        <v>0</v>
      </c>
      <c r="I79" s="116">
        <v>0</v>
      </c>
      <c r="J79" s="116">
        <v>0</v>
      </c>
      <c r="K79" s="116">
        <v>0</v>
      </c>
      <c r="L79" s="116">
        <v>0</v>
      </c>
      <c r="M79" s="116">
        <v>0</v>
      </c>
      <c r="N79" s="115">
        <v>0</v>
      </c>
      <c r="O79" s="116">
        <f>'прил.2'!AC77</f>
        <v>11687.8160716635</v>
      </c>
      <c r="P79" s="115">
        <v>0</v>
      </c>
      <c r="Q79" s="115">
        <v>0</v>
      </c>
      <c r="R79" s="115">
        <v>0</v>
      </c>
      <c r="S79" s="115">
        <v>0</v>
      </c>
      <c r="T79" s="115">
        <v>0</v>
      </c>
      <c r="U79" s="115">
        <v>0</v>
      </c>
      <c r="V79" s="115">
        <v>0</v>
      </c>
      <c r="W79" s="115">
        <f>'прил.2'!AE77</f>
        <v>0</v>
      </c>
      <c r="X79" s="115">
        <v>0</v>
      </c>
      <c r="Y79" s="115">
        <v>0</v>
      </c>
      <c r="Z79" s="115">
        <v>0</v>
      </c>
      <c r="AA79" s="115">
        <v>0</v>
      </c>
      <c r="AB79" s="115">
        <v>0</v>
      </c>
      <c r="AC79" s="115">
        <v>0</v>
      </c>
      <c r="AD79" s="115">
        <f aca="true" t="shared" si="55" ref="AD79:AK80">F79+N79+V79</f>
        <v>0</v>
      </c>
      <c r="AE79" s="115">
        <f t="shared" si="55"/>
        <v>11687.8160716635</v>
      </c>
      <c r="AF79" s="115">
        <f t="shared" si="55"/>
        <v>0</v>
      </c>
      <c r="AG79" s="115">
        <f t="shared" si="55"/>
        <v>0</v>
      </c>
      <c r="AH79" s="115">
        <f t="shared" si="55"/>
        <v>0</v>
      </c>
      <c r="AI79" s="115">
        <f t="shared" si="55"/>
        <v>0</v>
      </c>
      <c r="AJ79" s="115">
        <f t="shared" si="55"/>
        <v>0</v>
      </c>
      <c r="AK79" s="115">
        <f t="shared" si="55"/>
        <v>0</v>
      </c>
      <c r="AL79" s="127" t="s">
        <v>365</v>
      </c>
    </row>
    <row r="80" spans="1:38" s="138" customFormat="1" ht="21">
      <c r="A80" s="113" t="s">
        <v>347</v>
      </c>
      <c r="B80" s="113" t="s">
        <v>538</v>
      </c>
      <c r="C80" s="113" t="s">
        <v>380</v>
      </c>
      <c r="D80" s="116">
        <f>'прил.2'!H78</f>
        <v>12707.53544070483</v>
      </c>
      <c r="E80" s="116" t="str">
        <f>'прил.2'!I80</f>
        <v>НД</v>
      </c>
      <c r="F80" s="115">
        <v>0</v>
      </c>
      <c r="G80" s="116">
        <f>'прил.2'!AA78</f>
        <v>0</v>
      </c>
      <c r="H80" s="116">
        <v>0</v>
      </c>
      <c r="I80" s="116">
        <v>0</v>
      </c>
      <c r="J80" s="116">
        <v>0</v>
      </c>
      <c r="K80" s="116">
        <v>0</v>
      </c>
      <c r="L80" s="116">
        <v>0</v>
      </c>
      <c r="M80" s="116">
        <v>0</v>
      </c>
      <c r="N80" s="115">
        <v>0</v>
      </c>
      <c r="O80" s="116">
        <f>'прил.2'!AC78</f>
        <v>12386.539396538163</v>
      </c>
      <c r="P80" s="115">
        <v>0</v>
      </c>
      <c r="Q80" s="115">
        <v>0</v>
      </c>
      <c r="R80" s="115">
        <v>0</v>
      </c>
      <c r="S80" s="115">
        <v>0</v>
      </c>
      <c r="T80" s="115">
        <v>0</v>
      </c>
      <c r="U80" s="115">
        <v>0</v>
      </c>
      <c r="V80" s="115">
        <v>0</v>
      </c>
      <c r="W80" s="115">
        <f>'прил.2'!AE78</f>
        <v>0</v>
      </c>
      <c r="X80" s="115">
        <v>0</v>
      </c>
      <c r="Y80" s="115">
        <v>0</v>
      </c>
      <c r="Z80" s="115">
        <v>0</v>
      </c>
      <c r="AA80" s="115">
        <v>0</v>
      </c>
      <c r="AB80" s="115">
        <v>0</v>
      </c>
      <c r="AC80" s="115">
        <v>0</v>
      </c>
      <c r="AD80" s="115">
        <f t="shared" si="55"/>
        <v>0</v>
      </c>
      <c r="AE80" s="115">
        <f t="shared" si="55"/>
        <v>12386.539396538163</v>
      </c>
      <c r="AF80" s="115">
        <f t="shared" si="55"/>
        <v>0</v>
      </c>
      <c r="AG80" s="115">
        <f t="shared" si="55"/>
        <v>0</v>
      </c>
      <c r="AH80" s="115">
        <f t="shared" si="55"/>
        <v>0</v>
      </c>
      <c r="AI80" s="115">
        <f t="shared" si="55"/>
        <v>0</v>
      </c>
      <c r="AJ80" s="115">
        <f t="shared" si="55"/>
        <v>0</v>
      </c>
      <c r="AK80" s="115">
        <f t="shared" si="55"/>
        <v>0</v>
      </c>
      <c r="AL80" s="115" t="s">
        <v>365</v>
      </c>
    </row>
    <row r="81" spans="1:38" ht="12.75">
      <c r="A81" s="54" t="s">
        <v>349</v>
      </c>
      <c r="B81" s="54" t="s">
        <v>350</v>
      </c>
      <c r="C81" s="54" t="s">
        <v>364</v>
      </c>
      <c r="D81" s="64">
        <v>0</v>
      </c>
      <c r="E81" s="64" t="s">
        <v>365</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t="s">
        <v>365</v>
      </c>
    </row>
    <row r="82" spans="1:38" ht="12.75">
      <c r="A82" s="54" t="s">
        <v>351</v>
      </c>
      <c r="B82" s="54" t="s">
        <v>352</v>
      </c>
      <c r="C82" s="54" t="s">
        <v>364</v>
      </c>
      <c r="D82" s="64">
        <v>0</v>
      </c>
      <c r="E82" s="64" t="s">
        <v>365</v>
      </c>
      <c r="F82" s="64">
        <v>0</v>
      </c>
      <c r="G82" s="64">
        <v>0</v>
      </c>
      <c r="H82" s="64">
        <v>0</v>
      </c>
      <c r="I82" s="64">
        <v>0</v>
      </c>
      <c r="J82" s="64">
        <v>0</v>
      </c>
      <c r="K82" s="64">
        <v>0</v>
      </c>
      <c r="L82" s="64">
        <v>0</v>
      </c>
      <c r="M82" s="64">
        <v>0</v>
      </c>
      <c r="N82" s="64">
        <v>0</v>
      </c>
      <c r="O82" s="64">
        <v>0</v>
      </c>
      <c r="P82" s="64">
        <v>0</v>
      </c>
      <c r="Q82" s="64">
        <v>0</v>
      </c>
      <c r="R82" s="64">
        <v>0</v>
      </c>
      <c r="S82" s="64">
        <v>0</v>
      </c>
      <c r="T82" s="64">
        <v>0</v>
      </c>
      <c r="U82" s="64">
        <v>0</v>
      </c>
      <c r="V82" s="64">
        <v>0</v>
      </c>
      <c r="W82" s="64">
        <v>0</v>
      </c>
      <c r="X82" s="64">
        <v>0</v>
      </c>
      <c r="Y82" s="64">
        <v>0</v>
      </c>
      <c r="Z82" s="64">
        <v>0</v>
      </c>
      <c r="AA82" s="64">
        <v>0</v>
      </c>
      <c r="AB82" s="64">
        <v>0</v>
      </c>
      <c r="AC82" s="64">
        <v>0</v>
      </c>
      <c r="AD82" s="64">
        <v>0</v>
      </c>
      <c r="AE82" s="64">
        <v>0</v>
      </c>
      <c r="AF82" s="64">
        <v>0</v>
      </c>
      <c r="AG82" s="64">
        <v>0</v>
      </c>
      <c r="AH82" s="64">
        <v>0</v>
      </c>
      <c r="AI82" s="64">
        <v>0</v>
      </c>
      <c r="AJ82" s="64">
        <v>0</v>
      </c>
      <c r="AK82" s="64">
        <v>0</v>
      </c>
      <c r="AL82" s="64" t="s">
        <v>365</v>
      </c>
    </row>
    <row r="83" spans="1:38" ht="12.75">
      <c r="A83" s="54" t="s">
        <v>353</v>
      </c>
      <c r="B83" s="54" t="s">
        <v>354</v>
      </c>
      <c r="C83" s="54" t="s">
        <v>364</v>
      </c>
      <c r="D83" s="64">
        <v>0</v>
      </c>
      <c r="E83" s="64" t="s">
        <v>365</v>
      </c>
      <c r="F83" s="64">
        <v>0</v>
      </c>
      <c r="G83" s="64">
        <v>0</v>
      </c>
      <c r="H83" s="64">
        <v>0</v>
      </c>
      <c r="I83" s="64">
        <v>0</v>
      </c>
      <c r="J83" s="64">
        <v>0</v>
      </c>
      <c r="K83" s="64">
        <v>0</v>
      </c>
      <c r="L83" s="64">
        <v>0</v>
      </c>
      <c r="M83" s="64">
        <v>0</v>
      </c>
      <c r="N83" s="64">
        <v>0</v>
      </c>
      <c r="O83" s="64">
        <v>0</v>
      </c>
      <c r="P83" s="64">
        <v>0</v>
      </c>
      <c r="Q83" s="64">
        <v>0</v>
      </c>
      <c r="R83" s="64">
        <v>0</v>
      </c>
      <c r="S83" s="64">
        <v>0</v>
      </c>
      <c r="T83" s="64">
        <v>0</v>
      </c>
      <c r="U83" s="64">
        <v>0</v>
      </c>
      <c r="V83" s="64">
        <v>0</v>
      </c>
      <c r="W83" s="64">
        <v>0</v>
      </c>
      <c r="X83" s="64">
        <v>0</v>
      </c>
      <c r="Y83" s="64">
        <v>0</v>
      </c>
      <c r="Z83" s="64">
        <v>0</v>
      </c>
      <c r="AA83" s="64">
        <v>0</v>
      </c>
      <c r="AB83" s="64">
        <v>0</v>
      </c>
      <c r="AC83" s="64">
        <v>0</v>
      </c>
      <c r="AD83" s="64">
        <v>0</v>
      </c>
      <c r="AE83" s="64">
        <v>0</v>
      </c>
      <c r="AF83" s="64">
        <v>0</v>
      </c>
      <c r="AG83" s="64">
        <v>0</v>
      </c>
      <c r="AH83" s="64">
        <v>0</v>
      </c>
      <c r="AI83" s="64">
        <v>0</v>
      </c>
      <c r="AJ83" s="64">
        <v>0</v>
      </c>
      <c r="AK83" s="64">
        <v>0</v>
      </c>
      <c r="AL83" s="64" t="s">
        <v>365</v>
      </c>
    </row>
    <row r="84" spans="1:38" ht="21">
      <c r="A84" s="54" t="s">
        <v>355</v>
      </c>
      <c r="B84" s="54" t="s">
        <v>356</v>
      </c>
      <c r="C84" s="54" t="s">
        <v>364</v>
      </c>
      <c r="D84" s="64">
        <v>0</v>
      </c>
      <c r="E84" s="64" t="s">
        <v>365</v>
      </c>
      <c r="F84" s="64">
        <v>0</v>
      </c>
      <c r="G84" s="64">
        <v>0</v>
      </c>
      <c r="H84" s="64">
        <v>0</v>
      </c>
      <c r="I84" s="64">
        <v>0</v>
      </c>
      <c r="J84" s="64">
        <v>0</v>
      </c>
      <c r="K84" s="64">
        <v>0</v>
      </c>
      <c r="L84" s="64">
        <v>0</v>
      </c>
      <c r="M84" s="64">
        <v>0</v>
      </c>
      <c r="N84" s="64">
        <v>0</v>
      </c>
      <c r="O84" s="64">
        <v>0</v>
      </c>
      <c r="P84" s="64">
        <v>0</v>
      </c>
      <c r="Q84" s="64">
        <v>0</v>
      </c>
      <c r="R84" s="64">
        <v>0</v>
      </c>
      <c r="S84" s="64">
        <v>0</v>
      </c>
      <c r="T84" s="64">
        <v>0</v>
      </c>
      <c r="U84" s="64">
        <v>0</v>
      </c>
      <c r="V84" s="64">
        <v>0</v>
      </c>
      <c r="W84" s="64">
        <v>0</v>
      </c>
      <c r="X84" s="64">
        <v>0</v>
      </c>
      <c r="Y84" s="64">
        <v>0</v>
      </c>
      <c r="Z84" s="64">
        <v>0</v>
      </c>
      <c r="AA84" s="64">
        <v>0</v>
      </c>
      <c r="AB84" s="64">
        <v>0</v>
      </c>
      <c r="AC84" s="64">
        <v>0</v>
      </c>
      <c r="AD84" s="64">
        <v>0</v>
      </c>
      <c r="AE84" s="64">
        <v>0</v>
      </c>
      <c r="AF84" s="64">
        <v>0</v>
      </c>
      <c r="AG84" s="64">
        <v>0</v>
      </c>
      <c r="AH84" s="64">
        <v>0</v>
      </c>
      <c r="AI84" s="64">
        <v>0</v>
      </c>
      <c r="AJ84" s="64">
        <v>0</v>
      </c>
      <c r="AK84" s="64">
        <v>0</v>
      </c>
      <c r="AL84" s="64" t="s">
        <v>365</v>
      </c>
    </row>
    <row r="85" spans="1:38" ht="12.75">
      <c r="A85" s="54" t="s">
        <v>357</v>
      </c>
      <c r="B85" s="54" t="s">
        <v>358</v>
      </c>
      <c r="C85" s="54" t="s">
        <v>364</v>
      </c>
      <c r="D85" s="58">
        <f>SUM(D87:D108)</f>
        <v>90.31305020833335</v>
      </c>
      <c r="E85" s="58" t="s">
        <v>365</v>
      </c>
      <c r="F85" s="58">
        <f aca="true" t="shared" si="56" ref="F85:U85">SUM(F87:F108)</f>
        <v>0</v>
      </c>
      <c r="G85" s="58">
        <f t="shared" si="56"/>
        <v>51.54591787500001</v>
      </c>
      <c r="H85" s="58">
        <f t="shared" si="56"/>
        <v>0</v>
      </c>
      <c r="I85" s="58">
        <f t="shared" si="56"/>
        <v>0</v>
      </c>
      <c r="J85" s="58">
        <f t="shared" si="56"/>
        <v>0</v>
      </c>
      <c r="K85" s="58">
        <f t="shared" si="56"/>
        <v>0</v>
      </c>
      <c r="L85" s="58">
        <f t="shared" si="56"/>
        <v>0</v>
      </c>
      <c r="M85" s="58">
        <f t="shared" si="56"/>
        <v>0</v>
      </c>
      <c r="N85" s="58">
        <f t="shared" si="56"/>
        <v>0</v>
      </c>
      <c r="O85" s="58">
        <f t="shared" si="56"/>
        <v>0</v>
      </c>
      <c r="P85" s="58">
        <f t="shared" si="56"/>
        <v>0</v>
      </c>
      <c r="Q85" s="58">
        <f t="shared" si="56"/>
        <v>0</v>
      </c>
      <c r="R85" s="58">
        <f t="shared" si="56"/>
        <v>0</v>
      </c>
      <c r="S85" s="58">
        <f t="shared" si="56"/>
        <v>0</v>
      </c>
      <c r="T85" s="58">
        <f t="shared" si="56"/>
        <v>0</v>
      </c>
      <c r="U85" s="58">
        <f t="shared" si="56"/>
        <v>0</v>
      </c>
      <c r="V85" s="58">
        <f>SUM(V87:V108)</f>
        <v>0</v>
      </c>
      <c r="W85" s="58">
        <f>SUM(W87:W108)</f>
        <v>0</v>
      </c>
      <c r="X85" s="58">
        <f aca="true" t="shared" si="57" ref="X85:AC85">SUM(X87:X108)</f>
        <v>0</v>
      </c>
      <c r="Y85" s="58">
        <f t="shared" si="57"/>
        <v>0</v>
      </c>
      <c r="Z85" s="58">
        <f t="shared" si="57"/>
        <v>0</v>
      </c>
      <c r="AA85" s="58">
        <f t="shared" si="57"/>
        <v>0</v>
      </c>
      <c r="AB85" s="58">
        <f t="shared" si="57"/>
        <v>0</v>
      </c>
      <c r="AC85" s="58">
        <f t="shared" si="57"/>
        <v>0</v>
      </c>
      <c r="AD85" s="58">
        <f aca="true" t="shared" si="58" ref="AD85:AK85">SUM(AD87:AD108)</f>
        <v>0</v>
      </c>
      <c r="AE85" s="58">
        <f t="shared" si="58"/>
        <v>51.54591787500001</v>
      </c>
      <c r="AF85" s="58">
        <f t="shared" si="58"/>
        <v>0</v>
      </c>
      <c r="AG85" s="58">
        <f t="shared" si="58"/>
        <v>0</v>
      </c>
      <c r="AH85" s="58">
        <f t="shared" si="58"/>
        <v>0</v>
      </c>
      <c r="AI85" s="58">
        <f t="shared" si="58"/>
        <v>0</v>
      </c>
      <c r="AJ85" s="58">
        <f t="shared" si="58"/>
        <v>0</v>
      </c>
      <c r="AK85" s="58">
        <f t="shared" si="58"/>
        <v>0</v>
      </c>
      <c r="AL85" s="64" t="s">
        <v>365</v>
      </c>
    </row>
    <row r="86" spans="1:38" ht="12.75">
      <c r="A86" s="57"/>
      <c r="B86" s="57" t="s">
        <v>472</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t="s">
        <v>365</v>
      </c>
    </row>
    <row r="87" spans="1:38" s="138" customFormat="1" ht="42">
      <c r="A87" s="113" t="s">
        <v>357</v>
      </c>
      <c r="B87" s="118" t="s">
        <v>362</v>
      </c>
      <c r="C87" s="113" t="s">
        <v>385</v>
      </c>
      <c r="D87" s="116">
        <f>'прил.2'!H85</f>
        <v>26.308356000000003</v>
      </c>
      <c r="E87" s="116" t="s">
        <v>365</v>
      </c>
      <c r="F87" s="115">
        <v>0</v>
      </c>
      <c r="G87" s="116">
        <f>'прил.2'!AA85</f>
        <v>0</v>
      </c>
      <c r="H87" s="116">
        <v>0</v>
      </c>
      <c r="I87" s="116">
        <v>0</v>
      </c>
      <c r="J87" s="116">
        <v>0</v>
      </c>
      <c r="K87" s="116">
        <v>0</v>
      </c>
      <c r="L87" s="116">
        <v>0</v>
      </c>
      <c r="M87" s="116">
        <v>0</v>
      </c>
      <c r="N87" s="115">
        <v>0</v>
      </c>
      <c r="O87" s="116">
        <f>'прил.2'!AC85</f>
        <v>0</v>
      </c>
      <c r="P87" s="115">
        <v>0</v>
      </c>
      <c r="Q87" s="115">
        <v>0</v>
      </c>
      <c r="R87" s="115">
        <v>0</v>
      </c>
      <c r="S87" s="115">
        <v>0</v>
      </c>
      <c r="T87" s="115">
        <v>0</v>
      </c>
      <c r="U87" s="115">
        <v>0</v>
      </c>
      <c r="V87" s="115">
        <v>0</v>
      </c>
      <c r="W87" s="115">
        <f>'прил.2'!AE85</f>
        <v>0</v>
      </c>
      <c r="X87" s="115">
        <v>0</v>
      </c>
      <c r="Y87" s="115">
        <v>0</v>
      </c>
      <c r="Z87" s="115">
        <v>0</v>
      </c>
      <c r="AA87" s="115">
        <v>0</v>
      </c>
      <c r="AB87" s="115">
        <v>0</v>
      </c>
      <c r="AC87" s="115">
        <v>0</v>
      </c>
      <c r="AD87" s="115">
        <f aca="true" t="shared" si="59" ref="AD87:AD97">F87+N87+V87</f>
        <v>0</v>
      </c>
      <c r="AE87" s="115">
        <f aca="true" t="shared" si="60" ref="AE87:AE97">G87+O87+W87</f>
        <v>0</v>
      </c>
      <c r="AF87" s="115">
        <f aca="true" t="shared" si="61" ref="AF87:AF97">H87+P87+X87</f>
        <v>0</v>
      </c>
      <c r="AG87" s="115">
        <f aca="true" t="shared" si="62" ref="AG87:AG97">I87+Q87+Y87</f>
        <v>0</v>
      </c>
      <c r="AH87" s="115">
        <f aca="true" t="shared" si="63" ref="AH87:AH97">J87+R87+Z87</f>
        <v>0</v>
      </c>
      <c r="AI87" s="115">
        <f aca="true" t="shared" si="64" ref="AI87:AI97">K87+S87+AA87</f>
        <v>0</v>
      </c>
      <c r="AJ87" s="115">
        <f aca="true" t="shared" si="65" ref="AJ87:AJ97">L87+T87+AB87</f>
        <v>0</v>
      </c>
      <c r="AK87" s="115">
        <f aca="true" t="shared" si="66" ref="AK87:AK97">M87+U87+AC87</f>
        <v>0</v>
      </c>
      <c r="AL87" s="140" t="s">
        <v>365</v>
      </c>
    </row>
    <row r="88" spans="1:38" s="138" customFormat="1" ht="31.5">
      <c r="A88" s="113" t="s">
        <v>357</v>
      </c>
      <c r="B88" s="118" t="s">
        <v>455</v>
      </c>
      <c r="C88" s="113" t="s">
        <v>456</v>
      </c>
      <c r="D88" s="116">
        <f>'прил.2'!H86</f>
        <v>0.2875</v>
      </c>
      <c r="E88" s="116" t="s">
        <v>365</v>
      </c>
      <c r="F88" s="115">
        <v>0</v>
      </c>
      <c r="G88" s="116">
        <f>'прил.2'!AA86</f>
        <v>0.2875</v>
      </c>
      <c r="H88" s="116">
        <v>0</v>
      </c>
      <c r="I88" s="116">
        <v>0</v>
      </c>
      <c r="J88" s="116">
        <v>0</v>
      </c>
      <c r="K88" s="116">
        <v>0</v>
      </c>
      <c r="L88" s="116">
        <v>0</v>
      </c>
      <c r="M88" s="116">
        <v>0</v>
      </c>
      <c r="N88" s="115">
        <v>0</v>
      </c>
      <c r="O88" s="116">
        <f>'прил.2'!AC86</f>
        <v>0</v>
      </c>
      <c r="P88" s="115">
        <v>0</v>
      </c>
      <c r="Q88" s="115">
        <v>0</v>
      </c>
      <c r="R88" s="115">
        <v>0</v>
      </c>
      <c r="S88" s="115">
        <v>0</v>
      </c>
      <c r="T88" s="115">
        <v>0</v>
      </c>
      <c r="U88" s="115">
        <v>0</v>
      </c>
      <c r="V88" s="115">
        <v>0</v>
      </c>
      <c r="W88" s="115">
        <f>'прил.2'!AE86</f>
        <v>0</v>
      </c>
      <c r="X88" s="115">
        <v>0</v>
      </c>
      <c r="Y88" s="115">
        <v>0</v>
      </c>
      <c r="Z88" s="115">
        <v>0</v>
      </c>
      <c r="AA88" s="115">
        <v>0</v>
      </c>
      <c r="AB88" s="115">
        <v>0</v>
      </c>
      <c r="AC88" s="115">
        <v>0</v>
      </c>
      <c r="AD88" s="115">
        <f t="shared" si="59"/>
        <v>0</v>
      </c>
      <c r="AE88" s="115">
        <f t="shared" si="60"/>
        <v>0.2875</v>
      </c>
      <c r="AF88" s="115">
        <f t="shared" si="61"/>
        <v>0</v>
      </c>
      <c r="AG88" s="115">
        <f t="shared" si="62"/>
        <v>0</v>
      </c>
      <c r="AH88" s="115">
        <f t="shared" si="63"/>
        <v>0</v>
      </c>
      <c r="AI88" s="115">
        <f t="shared" si="64"/>
        <v>0</v>
      </c>
      <c r="AJ88" s="115">
        <f t="shared" si="65"/>
        <v>0</v>
      </c>
      <c r="AK88" s="115">
        <f t="shared" si="66"/>
        <v>0</v>
      </c>
      <c r="AL88" s="140" t="s">
        <v>365</v>
      </c>
    </row>
    <row r="89" spans="1:38" s="138" customFormat="1" ht="31.5">
      <c r="A89" s="113" t="s">
        <v>357</v>
      </c>
      <c r="B89" s="118" t="s">
        <v>457</v>
      </c>
      <c r="C89" s="113" t="s">
        <v>458</v>
      </c>
      <c r="D89" s="116">
        <f>'прил.2'!H87</f>
        <v>2.3</v>
      </c>
      <c r="E89" s="116" t="s">
        <v>365</v>
      </c>
      <c r="F89" s="115">
        <v>0</v>
      </c>
      <c r="G89" s="116">
        <f>'прил.2'!AA87</f>
        <v>2.3</v>
      </c>
      <c r="H89" s="116">
        <v>0</v>
      </c>
      <c r="I89" s="116">
        <v>0</v>
      </c>
      <c r="J89" s="116">
        <v>0</v>
      </c>
      <c r="K89" s="116">
        <v>0</v>
      </c>
      <c r="L89" s="116">
        <v>0</v>
      </c>
      <c r="M89" s="116">
        <v>0</v>
      </c>
      <c r="N89" s="115">
        <v>0</v>
      </c>
      <c r="O89" s="116">
        <f>'прил.2'!AC87</f>
        <v>0</v>
      </c>
      <c r="P89" s="115">
        <v>0</v>
      </c>
      <c r="Q89" s="115">
        <v>0</v>
      </c>
      <c r="R89" s="115">
        <v>0</v>
      </c>
      <c r="S89" s="115">
        <v>0</v>
      </c>
      <c r="T89" s="115">
        <v>0</v>
      </c>
      <c r="U89" s="115">
        <v>0</v>
      </c>
      <c r="V89" s="115">
        <v>0</v>
      </c>
      <c r="W89" s="115">
        <f>'прил.2'!AE87</f>
        <v>0</v>
      </c>
      <c r="X89" s="115">
        <v>0</v>
      </c>
      <c r="Y89" s="115">
        <v>0</v>
      </c>
      <c r="Z89" s="115">
        <v>0</v>
      </c>
      <c r="AA89" s="115">
        <v>0</v>
      </c>
      <c r="AB89" s="115">
        <v>0</v>
      </c>
      <c r="AC89" s="115">
        <v>0</v>
      </c>
      <c r="AD89" s="115">
        <f t="shared" si="59"/>
        <v>0</v>
      </c>
      <c r="AE89" s="115">
        <f t="shared" si="60"/>
        <v>2.3</v>
      </c>
      <c r="AF89" s="115">
        <f t="shared" si="61"/>
        <v>0</v>
      </c>
      <c r="AG89" s="115">
        <f t="shared" si="62"/>
        <v>0</v>
      </c>
      <c r="AH89" s="115">
        <f t="shared" si="63"/>
        <v>0</v>
      </c>
      <c r="AI89" s="115">
        <f t="shared" si="64"/>
        <v>0</v>
      </c>
      <c r="AJ89" s="115">
        <f t="shared" si="65"/>
        <v>0</v>
      </c>
      <c r="AK89" s="115">
        <f t="shared" si="66"/>
        <v>0</v>
      </c>
      <c r="AL89" s="140" t="s">
        <v>365</v>
      </c>
    </row>
    <row r="90" spans="1:38" s="138" customFormat="1" ht="21">
      <c r="A90" s="113" t="s">
        <v>357</v>
      </c>
      <c r="B90" s="118" t="s">
        <v>459</v>
      </c>
      <c r="C90" s="113" t="s">
        <v>460</v>
      </c>
      <c r="D90" s="116">
        <f>'прил.2'!H88</f>
        <v>17.875</v>
      </c>
      <c r="E90" s="116" t="s">
        <v>365</v>
      </c>
      <c r="F90" s="115">
        <v>0</v>
      </c>
      <c r="G90" s="116">
        <f>'прил.2'!AA88</f>
        <v>17.875</v>
      </c>
      <c r="H90" s="116">
        <v>0</v>
      </c>
      <c r="I90" s="116">
        <v>0</v>
      </c>
      <c r="J90" s="116">
        <v>0</v>
      </c>
      <c r="K90" s="116">
        <v>0</v>
      </c>
      <c r="L90" s="116">
        <v>0</v>
      </c>
      <c r="M90" s="116">
        <v>0</v>
      </c>
      <c r="N90" s="115">
        <v>0</v>
      </c>
      <c r="O90" s="116">
        <f>'прил.2'!AC88</f>
        <v>0</v>
      </c>
      <c r="P90" s="115">
        <v>0</v>
      </c>
      <c r="Q90" s="115">
        <v>0</v>
      </c>
      <c r="R90" s="115">
        <v>0</v>
      </c>
      <c r="S90" s="115">
        <v>0</v>
      </c>
      <c r="T90" s="115">
        <v>0</v>
      </c>
      <c r="U90" s="115">
        <v>0</v>
      </c>
      <c r="V90" s="115">
        <v>0</v>
      </c>
      <c r="W90" s="115">
        <f>'прил.2'!AE88</f>
        <v>0</v>
      </c>
      <c r="X90" s="115">
        <v>0</v>
      </c>
      <c r="Y90" s="115">
        <v>0</v>
      </c>
      <c r="Z90" s="115">
        <v>0</v>
      </c>
      <c r="AA90" s="115">
        <v>0</v>
      </c>
      <c r="AB90" s="115">
        <v>0</v>
      </c>
      <c r="AC90" s="115">
        <v>0</v>
      </c>
      <c r="AD90" s="115">
        <f t="shared" si="59"/>
        <v>0</v>
      </c>
      <c r="AE90" s="115">
        <f t="shared" si="60"/>
        <v>17.875</v>
      </c>
      <c r="AF90" s="115">
        <f t="shared" si="61"/>
        <v>0</v>
      </c>
      <c r="AG90" s="115">
        <f t="shared" si="62"/>
        <v>0</v>
      </c>
      <c r="AH90" s="115">
        <f t="shared" si="63"/>
        <v>0</v>
      </c>
      <c r="AI90" s="115">
        <f t="shared" si="64"/>
        <v>0</v>
      </c>
      <c r="AJ90" s="115">
        <f t="shared" si="65"/>
        <v>0</v>
      </c>
      <c r="AK90" s="115">
        <f t="shared" si="66"/>
        <v>0</v>
      </c>
      <c r="AL90" s="140" t="s">
        <v>365</v>
      </c>
    </row>
    <row r="91" spans="1:38" s="138" customFormat="1" ht="21">
      <c r="A91" s="113" t="s">
        <v>357</v>
      </c>
      <c r="B91" s="118" t="s">
        <v>461</v>
      </c>
      <c r="C91" s="113" t="s">
        <v>462</v>
      </c>
      <c r="D91" s="116">
        <f>'прил.2'!H89</f>
        <v>1.255149</v>
      </c>
      <c r="E91" s="116" t="s">
        <v>365</v>
      </c>
      <c r="F91" s="115">
        <f>SUM(F92:F108)</f>
        <v>0</v>
      </c>
      <c r="G91" s="116">
        <f>'прил.2'!AA89</f>
        <v>1.255149</v>
      </c>
      <c r="H91" s="116">
        <v>0</v>
      </c>
      <c r="I91" s="116">
        <v>0</v>
      </c>
      <c r="J91" s="116">
        <v>0</v>
      </c>
      <c r="K91" s="116">
        <v>0</v>
      </c>
      <c r="L91" s="116">
        <v>0</v>
      </c>
      <c r="M91" s="116">
        <v>0</v>
      </c>
      <c r="N91" s="115">
        <f>SUM(N92:N108)</f>
        <v>0</v>
      </c>
      <c r="O91" s="116">
        <f>'прил.2'!AC89</f>
        <v>0</v>
      </c>
      <c r="P91" s="115">
        <v>0</v>
      </c>
      <c r="Q91" s="115">
        <v>0</v>
      </c>
      <c r="R91" s="115">
        <v>0</v>
      </c>
      <c r="S91" s="115">
        <v>0</v>
      </c>
      <c r="T91" s="115">
        <v>0</v>
      </c>
      <c r="U91" s="115">
        <v>0</v>
      </c>
      <c r="V91" s="115">
        <v>0</v>
      </c>
      <c r="W91" s="115">
        <f>'прил.2'!AE89</f>
        <v>0</v>
      </c>
      <c r="X91" s="115">
        <v>0</v>
      </c>
      <c r="Y91" s="115">
        <v>0</v>
      </c>
      <c r="Z91" s="115">
        <v>0</v>
      </c>
      <c r="AA91" s="115">
        <v>0</v>
      </c>
      <c r="AB91" s="115">
        <v>0</v>
      </c>
      <c r="AC91" s="115">
        <v>0</v>
      </c>
      <c r="AD91" s="115">
        <f t="shared" si="59"/>
        <v>0</v>
      </c>
      <c r="AE91" s="115">
        <f t="shared" si="60"/>
        <v>1.255149</v>
      </c>
      <c r="AF91" s="115">
        <f t="shared" si="61"/>
        <v>0</v>
      </c>
      <c r="AG91" s="115">
        <f t="shared" si="62"/>
        <v>0</v>
      </c>
      <c r="AH91" s="115">
        <f t="shared" si="63"/>
        <v>0</v>
      </c>
      <c r="AI91" s="115">
        <f t="shared" si="64"/>
        <v>0</v>
      </c>
      <c r="AJ91" s="115">
        <f t="shared" si="65"/>
        <v>0</v>
      </c>
      <c r="AK91" s="115">
        <f t="shared" si="66"/>
        <v>0</v>
      </c>
      <c r="AL91" s="140" t="s">
        <v>365</v>
      </c>
    </row>
    <row r="92" spans="1:38" s="138" customFormat="1" ht="21">
      <c r="A92" s="113" t="s">
        <v>357</v>
      </c>
      <c r="B92" s="118" t="s">
        <v>463</v>
      </c>
      <c r="C92" s="113" t="s">
        <v>464</v>
      </c>
      <c r="D92" s="116">
        <f>'прил.2'!H90</f>
        <v>0.4166666666666667</v>
      </c>
      <c r="E92" s="116" t="s">
        <v>365</v>
      </c>
      <c r="F92" s="115">
        <v>0</v>
      </c>
      <c r="G92" s="116">
        <f>'прил.2'!AA90</f>
        <v>0.4166666666666667</v>
      </c>
      <c r="H92" s="116">
        <v>0</v>
      </c>
      <c r="I92" s="116">
        <v>0</v>
      </c>
      <c r="J92" s="116">
        <v>0</v>
      </c>
      <c r="K92" s="116">
        <v>0</v>
      </c>
      <c r="L92" s="116">
        <v>0</v>
      </c>
      <c r="M92" s="116">
        <v>0</v>
      </c>
      <c r="N92" s="115">
        <v>0</v>
      </c>
      <c r="O92" s="116">
        <f>'прил.2'!AC90</f>
        <v>0</v>
      </c>
      <c r="P92" s="115">
        <v>0</v>
      </c>
      <c r="Q92" s="115">
        <v>0</v>
      </c>
      <c r="R92" s="115">
        <v>0</v>
      </c>
      <c r="S92" s="115">
        <v>0</v>
      </c>
      <c r="T92" s="115">
        <v>0</v>
      </c>
      <c r="U92" s="115">
        <v>0</v>
      </c>
      <c r="V92" s="115">
        <v>0</v>
      </c>
      <c r="W92" s="115">
        <f>'прил.2'!AE90</f>
        <v>0</v>
      </c>
      <c r="X92" s="115">
        <v>0</v>
      </c>
      <c r="Y92" s="115">
        <v>0</v>
      </c>
      <c r="Z92" s="115">
        <v>0</v>
      </c>
      <c r="AA92" s="115">
        <v>0</v>
      </c>
      <c r="AB92" s="115">
        <v>0</v>
      </c>
      <c r="AC92" s="115">
        <v>0</v>
      </c>
      <c r="AD92" s="115">
        <f t="shared" si="59"/>
        <v>0</v>
      </c>
      <c r="AE92" s="115">
        <f t="shared" si="60"/>
        <v>0.4166666666666667</v>
      </c>
      <c r="AF92" s="115">
        <f t="shared" si="61"/>
        <v>0</v>
      </c>
      <c r="AG92" s="115">
        <f t="shared" si="62"/>
        <v>0</v>
      </c>
      <c r="AH92" s="115">
        <f t="shared" si="63"/>
        <v>0</v>
      </c>
      <c r="AI92" s="115">
        <f t="shared" si="64"/>
        <v>0</v>
      </c>
      <c r="AJ92" s="115">
        <f t="shared" si="65"/>
        <v>0</v>
      </c>
      <c r="AK92" s="115">
        <f t="shared" si="66"/>
        <v>0</v>
      </c>
      <c r="AL92" s="127" t="s">
        <v>365</v>
      </c>
    </row>
    <row r="93" spans="1:38" s="138" customFormat="1" ht="21">
      <c r="A93" s="113" t="s">
        <v>357</v>
      </c>
      <c r="B93" s="118" t="s">
        <v>640</v>
      </c>
      <c r="C93" s="113" t="s">
        <v>465</v>
      </c>
      <c r="D93" s="116">
        <f>'прил.2'!H91</f>
        <v>2.625</v>
      </c>
      <c r="E93" s="116" t="s">
        <v>365</v>
      </c>
      <c r="F93" s="115">
        <v>0</v>
      </c>
      <c r="G93" s="116">
        <f>'прил.2'!AA91</f>
        <v>2.625</v>
      </c>
      <c r="H93" s="116">
        <v>0</v>
      </c>
      <c r="I93" s="116">
        <v>0</v>
      </c>
      <c r="J93" s="116">
        <v>0</v>
      </c>
      <c r="K93" s="116">
        <v>0</v>
      </c>
      <c r="L93" s="116">
        <v>0</v>
      </c>
      <c r="M93" s="116">
        <v>0</v>
      </c>
      <c r="N93" s="115">
        <v>0</v>
      </c>
      <c r="O93" s="116">
        <f>'прил.2'!AC91</f>
        <v>0</v>
      </c>
      <c r="P93" s="115">
        <v>0</v>
      </c>
      <c r="Q93" s="115">
        <v>0</v>
      </c>
      <c r="R93" s="115">
        <v>0</v>
      </c>
      <c r="S93" s="115">
        <v>0</v>
      </c>
      <c r="T93" s="115">
        <v>0</v>
      </c>
      <c r="U93" s="115">
        <v>0</v>
      </c>
      <c r="V93" s="115">
        <v>0</v>
      </c>
      <c r="W93" s="115">
        <f>'прил.2'!AE91</f>
        <v>0</v>
      </c>
      <c r="X93" s="115">
        <v>0</v>
      </c>
      <c r="Y93" s="115">
        <v>0</v>
      </c>
      <c r="Z93" s="115">
        <v>0</v>
      </c>
      <c r="AA93" s="115">
        <v>0</v>
      </c>
      <c r="AB93" s="115">
        <v>0</v>
      </c>
      <c r="AC93" s="115">
        <v>0</v>
      </c>
      <c r="AD93" s="115">
        <f t="shared" si="59"/>
        <v>0</v>
      </c>
      <c r="AE93" s="115">
        <f t="shared" si="60"/>
        <v>2.625</v>
      </c>
      <c r="AF93" s="115">
        <f t="shared" si="61"/>
        <v>0</v>
      </c>
      <c r="AG93" s="115">
        <f t="shared" si="62"/>
        <v>0</v>
      </c>
      <c r="AH93" s="115">
        <f t="shared" si="63"/>
        <v>0</v>
      </c>
      <c r="AI93" s="115">
        <f t="shared" si="64"/>
        <v>0</v>
      </c>
      <c r="AJ93" s="115">
        <f t="shared" si="65"/>
        <v>0</v>
      </c>
      <c r="AK93" s="115">
        <f t="shared" si="66"/>
        <v>0</v>
      </c>
      <c r="AL93" s="115" t="s">
        <v>365</v>
      </c>
    </row>
    <row r="94" spans="1:38" s="138" customFormat="1" ht="21">
      <c r="A94" s="113" t="s">
        <v>357</v>
      </c>
      <c r="B94" s="118" t="s">
        <v>466</v>
      </c>
      <c r="C94" s="113" t="s">
        <v>467</v>
      </c>
      <c r="D94" s="116">
        <f>'прил.2'!H92</f>
        <v>1.2833333333333334</v>
      </c>
      <c r="E94" s="116" t="s">
        <v>365</v>
      </c>
      <c r="F94" s="115">
        <v>0</v>
      </c>
      <c r="G94" s="116">
        <f>'прил.2'!AA92</f>
        <v>1.2833333333333334</v>
      </c>
      <c r="H94" s="116">
        <v>0</v>
      </c>
      <c r="I94" s="116">
        <v>0</v>
      </c>
      <c r="J94" s="116">
        <v>0</v>
      </c>
      <c r="K94" s="116">
        <v>0</v>
      </c>
      <c r="L94" s="116">
        <v>0</v>
      </c>
      <c r="M94" s="116">
        <v>0</v>
      </c>
      <c r="N94" s="115">
        <v>0</v>
      </c>
      <c r="O94" s="116">
        <f>'прил.2'!AC92</f>
        <v>0</v>
      </c>
      <c r="P94" s="115">
        <v>0</v>
      </c>
      <c r="Q94" s="115">
        <v>0</v>
      </c>
      <c r="R94" s="115">
        <v>0</v>
      </c>
      <c r="S94" s="115">
        <v>0</v>
      </c>
      <c r="T94" s="115">
        <v>0</v>
      </c>
      <c r="U94" s="115">
        <v>0</v>
      </c>
      <c r="V94" s="115">
        <v>0</v>
      </c>
      <c r="W94" s="115">
        <f>'прил.2'!AE92</f>
        <v>0</v>
      </c>
      <c r="X94" s="115">
        <v>0</v>
      </c>
      <c r="Y94" s="115">
        <v>0</v>
      </c>
      <c r="Z94" s="115">
        <v>0</v>
      </c>
      <c r="AA94" s="115">
        <v>0</v>
      </c>
      <c r="AB94" s="115">
        <v>0</v>
      </c>
      <c r="AC94" s="115">
        <v>0</v>
      </c>
      <c r="AD94" s="115">
        <f t="shared" si="59"/>
        <v>0</v>
      </c>
      <c r="AE94" s="115">
        <f t="shared" si="60"/>
        <v>1.2833333333333334</v>
      </c>
      <c r="AF94" s="115">
        <f t="shared" si="61"/>
        <v>0</v>
      </c>
      <c r="AG94" s="115">
        <f t="shared" si="62"/>
        <v>0</v>
      </c>
      <c r="AH94" s="115">
        <f t="shared" si="63"/>
        <v>0</v>
      </c>
      <c r="AI94" s="115">
        <f t="shared" si="64"/>
        <v>0</v>
      </c>
      <c r="AJ94" s="115">
        <f t="shared" si="65"/>
        <v>0</v>
      </c>
      <c r="AK94" s="115">
        <f t="shared" si="66"/>
        <v>0</v>
      </c>
      <c r="AL94" s="115" t="s">
        <v>365</v>
      </c>
    </row>
    <row r="95" spans="1:38" s="138" customFormat="1" ht="21">
      <c r="A95" s="113" t="s">
        <v>357</v>
      </c>
      <c r="B95" s="118" t="s">
        <v>468</v>
      </c>
      <c r="C95" s="113" t="s">
        <v>469</v>
      </c>
      <c r="D95" s="116">
        <f>'прил.2'!H93</f>
        <v>0.75</v>
      </c>
      <c r="E95" s="116" t="s">
        <v>365</v>
      </c>
      <c r="F95" s="115">
        <v>0</v>
      </c>
      <c r="G95" s="116">
        <f>'прил.2'!AA93</f>
        <v>0.75</v>
      </c>
      <c r="H95" s="116">
        <v>0</v>
      </c>
      <c r="I95" s="116">
        <v>0</v>
      </c>
      <c r="J95" s="116">
        <v>0</v>
      </c>
      <c r="K95" s="116">
        <v>0</v>
      </c>
      <c r="L95" s="116">
        <v>0</v>
      </c>
      <c r="M95" s="116">
        <v>0</v>
      </c>
      <c r="N95" s="115">
        <v>0</v>
      </c>
      <c r="O95" s="116">
        <f>'прил.2'!AC93</f>
        <v>0</v>
      </c>
      <c r="P95" s="115">
        <v>0</v>
      </c>
      <c r="Q95" s="115">
        <v>0</v>
      </c>
      <c r="R95" s="115">
        <v>0</v>
      </c>
      <c r="S95" s="115">
        <v>0</v>
      </c>
      <c r="T95" s="115">
        <v>0</v>
      </c>
      <c r="U95" s="115">
        <v>0</v>
      </c>
      <c r="V95" s="115">
        <v>0</v>
      </c>
      <c r="W95" s="115">
        <f>'прил.2'!AE93</f>
        <v>0</v>
      </c>
      <c r="X95" s="115">
        <v>0</v>
      </c>
      <c r="Y95" s="115">
        <v>0</v>
      </c>
      <c r="Z95" s="115">
        <v>0</v>
      </c>
      <c r="AA95" s="115">
        <v>0</v>
      </c>
      <c r="AB95" s="115">
        <v>0</v>
      </c>
      <c r="AC95" s="115">
        <v>0</v>
      </c>
      <c r="AD95" s="115">
        <f t="shared" si="59"/>
        <v>0</v>
      </c>
      <c r="AE95" s="115">
        <f t="shared" si="60"/>
        <v>0.75</v>
      </c>
      <c r="AF95" s="115">
        <f t="shared" si="61"/>
        <v>0</v>
      </c>
      <c r="AG95" s="115">
        <f t="shared" si="62"/>
        <v>0</v>
      </c>
      <c r="AH95" s="115">
        <f t="shared" si="63"/>
        <v>0</v>
      </c>
      <c r="AI95" s="115">
        <f t="shared" si="64"/>
        <v>0</v>
      </c>
      <c r="AJ95" s="115">
        <f t="shared" si="65"/>
        <v>0</v>
      </c>
      <c r="AK95" s="115">
        <f t="shared" si="66"/>
        <v>0</v>
      </c>
      <c r="AL95" s="127" t="s">
        <v>365</v>
      </c>
    </row>
    <row r="96" spans="1:38" s="138" customFormat="1" ht="42">
      <c r="A96" s="113" t="s">
        <v>357</v>
      </c>
      <c r="B96" s="118" t="s">
        <v>387</v>
      </c>
      <c r="C96" s="113" t="s">
        <v>470</v>
      </c>
      <c r="D96" s="116">
        <f>'прил.2'!H94</f>
        <v>0.4166666666666667</v>
      </c>
      <c r="E96" s="116" t="s">
        <v>365</v>
      </c>
      <c r="F96" s="115">
        <v>0</v>
      </c>
      <c r="G96" s="116">
        <f>'прил.2'!AA94</f>
        <v>0.4166666666666667</v>
      </c>
      <c r="H96" s="116">
        <v>0</v>
      </c>
      <c r="I96" s="116">
        <v>0</v>
      </c>
      <c r="J96" s="116">
        <v>0</v>
      </c>
      <c r="K96" s="116">
        <v>0</v>
      </c>
      <c r="L96" s="116">
        <v>0</v>
      </c>
      <c r="M96" s="116">
        <v>0</v>
      </c>
      <c r="N96" s="115">
        <v>0</v>
      </c>
      <c r="O96" s="116">
        <f>'прил.2'!AC94</f>
        <v>0</v>
      </c>
      <c r="P96" s="115">
        <v>0</v>
      </c>
      <c r="Q96" s="115">
        <v>0</v>
      </c>
      <c r="R96" s="115">
        <v>0</v>
      </c>
      <c r="S96" s="115">
        <v>0</v>
      </c>
      <c r="T96" s="115">
        <v>0</v>
      </c>
      <c r="U96" s="115">
        <v>0</v>
      </c>
      <c r="V96" s="115">
        <v>0</v>
      </c>
      <c r="W96" s="115">
        <f>'прил.2'!AE94</f>
        <v>0</v>
      </c>
      <c r="X96" s="115">
        <v>0</v>
      </c>
      <c r="Y96" s="115">
        <v>0</v>
      </c>
      <c r="Z96" s="115">
        <v>0</v>
      </c>
      <c r="AA96" s="115">
        <v>0</v>
      </c>
      <c r="AB96" s="115">
        <v>0</v>
      </c>
      <c r="AC96" s="115">
        <v>0</v>
      </c>
      <c r="AD96" s="115">
        <f t="shared" si="59"/>
        <v>0</v>
      </c>
      <c r="AE96" s="115">
        <f t="shared" si="60"/>
        <v>0.4166666666666667</v>
      </c>
      <c r="AF96" s="115">
        <f t="shared" si="61"/>
        <v>0</v>
      </c>
      <c r="AG96" s="115">
        <f t="shared" si="62"/>
        <v>0</v>
      </c>
      <c r="AH96" s="115">
        <f t="shared" si="63"/>
        <v>0</v>
      </c>
      <c r="AI96" s="115">
        <f t="shared" si="64"/>
        <v>0</v>
      </c>
      <c r="AJ96" s="115">
        <f t="shared" si="65"/>
        <v>0</v>
      </c>
      <c r="AK96" s="115">
        <f t="shared" si="66"/>
        <v>0</v>
      </c>
      <c r="AL96" s="127" t="s">
        <v>365</v>
      </c>
    </row>
    <row r="97" spans="1:38" s="138" customFormat="1" ht="52.5">
      <c r="A97" s="113" t="s">
        <v>357</v>
      </c>
      <c r="B97" s="118" t="s">
        <v>674</v>
      </c>
      <c r="C97" s="113" t="s">
        <v>475</v>
      </c>
      <c r="D97" s="116">
        <f>'прил.2'!H95</f>
        <v>7.4572517000000005</v>
      </c>
      <c r="E97" s="116" t="s">
        <v>365</v>
      </c>
      <c r="F97" s="115">
        <v>0</v>
      </c>
      <c r="G97" s="116">
        <f>'прил.2'!AA95</f>
        <v>6.787547458333334</v>
      </c>
      <c r="H97" s="116">
        <v>0</v>
      </c>
      <c r="I97" s="116">
        <v>0</v>
      </c>
      <c r="J97" s="116">
        <v>0</v>
      </c>
      <c r="K97" s="116">
        <v>0</v>
      </c>
      <c r="L97" s="116">
        <v>0</v>
      </c>
      <c r="M97" s="116">
        <v>0</v>
      </c>
      <c r="N97" s="115">
        <v>0</v>
      </c>
      <c r="O97" s="116">
        <f>'прил.2'!AC95</f>
        <v>0</v>
      </c>
      <c r="P97" s="115">
        <v>0</v>
      </c>
      <c r="Q97" s="115">
        <v>0</v>
      </c>
      <c r="R97" s="115">
        <v>0</v>
      </c>
      <c r="S97" s="115">
        <v>0</v>
      </c>
      <c r="T97" s="115">
        <v>0</v>
      </c>
      <c r="U97" s="115">
        <v>0</v>
      </c>
      <c r="V97" s="115">
        <v>0</v>
      </c>
      <c r="W97" s="115">
        <f>'прил.2'!AE95</f>
        <v>0</v>
      </c>
      <c r="X97" s="115">
        <v>0</v>
      </c>
      <c r="Y97" s="115">
        <v>0</v>
      </c>
      <c r="Z97" s="115">
        <v>0</v>
      </c>
      <c r="AA97" s="115">
        <v>0</v>
      </c>
      <c r="AB97" s="115">
        <v>0</v>
      </c>
      <c r="AC97" s="115">
        <v>0</v>
      </c>
      <c r="AD97" s="115">
        <f t="shared" si="59"/>
        <v>0</v>
      </c>
      <c r="AE97" s="115">
        <f t="shared" si="60"/>
        <v>6.787547458333334</v>
      </c>
      <c r="AF97" s="115">
        <f t="shared" si="61"/>
        <v>0</v>
      </c>
      <c r="AG97" s="115">
        <f t="shared" si="62"/>
        <v>0</v>
      </c>
      <c r="AH97" s="115">
        <f t="shared" si="63"/>
        <v>0</v>
      </c>
      <c r="AI97" s="115">
        <f t="shared" si="64"/>
        <v>0</v>
      </c>
      <c r="AJ97" s="115">
        <f t="shared" si="65"/>
        <v>0</v>
      </c>
      <c r="AK97" s="115">
        <f t="shared" si="66"/>
        <v>0</v>
      </c>
      <c r="AL97" s="127" t="s">
        <v>365</v>
      </c>
    </row>
    <row r="98" spans="1:38" ht="14.25" customHeight="1">
      <c r="A98" s="105"/>
      <c r="B98" s="106" t="s">
        <v>473</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t="s">
        <v>365</v>
      </c>
    </row>
    <row r="99" spans="1:38" s="138" customFormat="1" ht="42">
      <c r="A99" s="113" t="s">
        <v>357</v>
      </c>
      <c r="B99" s="118" t="s">
        <v>363</v>
      </c>
      <c r="C99" s="113" t="s">
        <v>386</v>
      </c>
      <c r="D99" s="116">
        <f>'прил.2'!H97</f>
        <v>10.911917</v>
      </c>
      <c r="E99" s="116" t="s">
        <v>365</v>
      </c>
      <c r="F99" s="115">
        <v>0</v>
      </c>
      <c r="G99" s="116">
        <f>'прил.2'!AA97</f>
        <v>0</v>
      </c>
      <c r="H99" s="116">
        <v>0</v>
      </c>
      <c r="I99" s="116">
        <v>0</v>
      </c>
      <c r="J99" s="116">
        <v>0</v>
      </c>
      <c r="K99" s="116">
        <v>0</v>
      </c>
      <c r="L99" s="116">
        <v>0</v>
      </c>
      <c r="M99" s="116">
        <v>0</v>
      </c>
      <c r="N99" s="115">
        <v>0</v>
      </c>
      <c r="O99" s="116">
        <f>'прил.2'!AC97</f>
        <v>0</v>
      </c>
      <c r="P99" s="115">
        <v>0</v>
      </c>
      <c r="Q99" s="115">
        <v>0</v>
      </c>
      <c r="R99" s="115">
        <v>0</v>
      </c>
      <c r="S99" s="115">
        <v>0</v>
      </c>
      <c r="T99" s="115">
        <v>0</v>
      </c>
      <c r="U99" s="115">
        <v>0</v>
      </c>
      <c r="V99" s="115">
        <v>0</v>
      </c>
      <c r="W99" s="115">
        <f>'прил.2'!AE97</f>
        <v>0</v>
      </c>
      <c r="X99" s="115">
        <v>0</v>
      </c>
      <c r="Y99" s="115">
        <v>0</v>
      </c>
      <c r="Z99" s="115">
        <v>0</v>
      </c>
      <c r="AA99" s="115">
        <v>0</v>
      </c>
      <c r="AB99" s="115">
        <v>0</v>
      </c>
      <c r="AC99" s="115">
        <v>0</v>
      </c>
      <c r="AD99" s="115">
        <f aca="true" t="shared" si="67" ref="AD99:AK102">F99+N99+V99</f>
        <v>0</v>
      </c>
      <c r="AE99" s="115">
        <f t="shared" si="67"/>
        <v>0</v>
      </c>
      <c r="AF99" s="115">
        <f t="shared" si="67"/>
        <v>0</v>
      </c>
      <c r="AG99" s="115">
        <f t="shared" si="67"/>
        <v>0</v>
      </c>
      <c r="AH99" s="115">
        <f t="shared" si="67"/>
        <v>0</v>
      </c>
      <c r="AI99" s="115">
        <f t="shared" si="67"/>
        <v>0</v>
      </c>
      <c r="AJ99" s="115">
        <f t="shared" si="67"/>
        <v>0</v>
      </c>
      <c r="AK99" s="115">
        <f t="shared" si="67"/>
        <v>0</v>
      </c>
      <c r="AL99" s="127" t="s">
        <v>365</v>
      </c>
    </row>
    <row r="100" spans="1:38" s="138" customFormat="1" ht="31.5">
      <c r="A100" s="113" t="s">
        <v>357</v>
      </c>
      <c r="B100" s="118" t="s">
        <v>673</v>
      </c>
      <c r="C100" s="113" t="s">
        <v>380</v>
      </c>
      <c r="D100" s="116">
        <f>'прил.2'!H98</f>
        <v>4.597494925</v>
      </c>
      <c r="E100" s="116" t="s">
        <v>365</v>
      </c>
      <c r="F100" s="115">
        <v>0</v>
      </c>
      <c r="G100" s="116">
        <f>'прил.2'!AA98</f>
        <v>4.237457633333333</v>
      </c>
      <c r="H100" s="116">
        <v>0</v>
      </c>
      <c r="I100" s="116">
        <v>0</v>
      </c>
      <c r="J100" s="116">
        <v>0</v>
      </c>
      <c r="K100" s="116">
        <v>0</v>
      </c>
      <c r="L100" s="116">
        <v>0</v>
      </c>
      <c r="M100" s="116">
        <v>0</v>
      </c>
      <c r="N100" s="115">
        <v>0</v>
      </c>
      <c r="O100" s="116">
        <f>'прил.2'!AC98</f>
        <v>0</v>
      </c>
      <c r="P100" s="115">
        <v>0</v>
      </c>
      <c r="Q100" s="115">
        <v>0</v>
      </c>
      <c r="R100" s="115">
        <v>0</v>
      </c>
      <c r="S100" s="115">
        <v>0</v>
      </c>
      <c r="T100" s="115">
        <v>0</v>
      </c>
      <c r="U100" s="115">
        <v>0</v>
      </c>
      <c r="V100" s="115">
        <v>0</v>
      </c>
      <c r="W100" s="115">
        <f>'прил.2'!AE98</f>
        <v>0</v>
      </c>
      <c r="X100" s="115">
        <v>0</v>
      </c>
      <c r="Y100" s="115">
        <v>0</v>
      </c>
      <c r="Z100" s="115">
        <v>0</v>
      </c>
      <c r="AA100" s="115">
        <v>0</v>
      </c>
      <c r="AB100" s="115">
        <v>0</v>
      </c>
      <c r="AC100" s="115">
        <v>0</v>
      </c>
      <c r="AD100" s="115">
        <f t="shared" si="67"/>
        <v>0</v>
      </c>
      <c r="AE100" s="115">
        <f t="shared" si="67"/>
        <v>4.237457633333333</v>
      </c>
      <c r="AF100" s="115">
        <f t="shared" si="67"/>
        <v>0</v>
      </c>
      <c r="AG100" s="115">
        <f t="shared" si="67"/>
        <v>0</v>
      </c>
      <c r="AH100" s="115">
        <f t="shared" si="67"/>
        <v>0</v>
      </c>
      <c r="AI100" s="115">
        <f t="shared" si="67"/>
        <v>0</v>
      </c>
      <c r="AJ100" s="115">
        <f t="shared" si="67"/>
        <v>0</v>
      </c>
      <c r="AK100" s="115">
        <f t="shared" si="67"/>
        <v>0</v>
      </c>
      <c r="AL100" s="115" t="s">
        <v>365</v>
      </c>
    </row>
    <row r="101" spans="1:38" s="138" customFormat="1" ht="21">
      <c r="A101" s="113" t="s">
        <v>357</v>
      </c>
      <c r="B101" s="118" t="s">
        <v>509</v>
      </c>
      <c r="C101" s="113" t="s">
        <v>644</v>
      </c>
      <c r="D101" s="116">
        <f>'прил.2'!H99</f>
        <v>2.625</v>
      </c>
      <c r="E101" s="116" t="s">
        <v>365</v>
      </c>
      <c r="F101" s="115">
        <v>0</v>
      </c>
      <c r="G101" s="116">
        <f>'прил.2'!AA99</f>
        <v>2.625</v>
      </c>
      <c r="H101" s="116">
        <v>0</v>
      </c>
      <c r="I101" s="116">
        <v>0</v>
      </c>
      <c r="J101" s="116">
        <v>0</v>
      </c>
      <c r="K101" s="116">
        <v>0</v>
      </c>
      <c r="L101" s="116">
        <v>0</v>
      </c>
      <c r="M101" s="116">
        <v>0</v>
      </c>
      <c r="N101" s="115">
        <v>0</v>
      </c>
      <c r="O101" s="116">
        <f>'прил.2'!AC99</f>
        <v>0</v>
      </c>
      <c r="P101" s="115">
        <v>0</v>
      </c>
      <c r="Q101" s="115">
        <v>0</v>
      </c>
      <c r="R101" s="115">
        <v>0</v>
      </c>
      <c r="S101" s="115">
        <v>0</v>
      </c>
      <c r="T101" s="115">
        <v>0</v>
      </c>
      <c r="U101" s="115">
        <v>0</v>
      </c>
      <c r="V101" s="115">
        <v>0</v>
      </c>
      <c r="W101" s="115">
        <f>'прил.2'!AE99</f>
        <v>0</v>
      </c>
      <c r="X101" s="115">
        <v>0</v>
      </c>
      <c r="Y101" s="115">
        <v>0</v>
      </c>
      <c r="Z101" s="115">
        <v>0</v>
      </c>
      <c r="AA101" s="115">
        <v>0</v>
      </c>
      <c r="AB101" s="115">
        <v>0</v>
      </c>
      <c r="AC101" s="115">
        <v>0</v>
      </c>
      <c r="AD101" s="115">
        <f t="shared" si="67"/>
        <v>0</v>
      </c>
      <c r="AE101" s="115">
        <f t="shared" si="67"/>
        <v>2.625</v>
      </c>
      <c r="AF101" s="115">
        <f t="shared" si="67"/>
        <v>0</v>
      </c>
      <c r="AG101" s="115">
        <f t="shared" si="67"/>
        <v>0</v>
      </c>
      <c r="AH101" s="115">
        <f t="shared" si="67"/>
        <v>0</v>
      </c>
      <c r="AI101" s="115">
        <f t="shared" si="67"/>
        <v>0</v>
      </c>
      <c r="AJ101" s="115">
        <f t="shared" si="67"/>
        <v>0</v>
      </c>
      <c r="AK101" s="115">
        <f t="shared" si="67"/>
        <v>0</v>
      </c>
      <c r="AL101" s="115" t="s">
        <v>365</v>
      </c>
    </row>
    <row r="102" spans="1:38" s="138" customFormat="1" ht="21">
      <c r="A102" s="113" t="s">
        <v>357</v>
      </c>
      <c r="B102" s="118" t="s">
        <v>482</v>
      </c>
      <c r="C102" s="113" t="s">
        <v>406</v>
      </c>
      <c r="D102" s="116">
        <f>'прил.2'!H100</f>
        <v>0.48664514166666667</v>
      </c>
      <c r="E102" s="116" t="s">
        <v>365</v>
      </c>
      <c r="F102" s="115">
        <v>0</v>
      </c>
      <c r="G102" s="116">
        <f>'прил.2'!AA100</f>
        <v>0.48664514166666667</v>
      </c>
      <c r="H102" s="116">
        <v>0</v>
      </c>
      <c r="I102" s="116">
        <v>0</v>
      </c>
      <c r="J102" s="116">
        <v>0</v>
      </c>
      <c r="K102" s="116">
        <v>0</v>
      </c>
      <c r="L102" s="116">
        <v>0</v>
      </c>
      <c r="M102" s="116">
        <v>0</v>
      </c>
      <c r="N102" s="115">
        <v>0</v>
      </c>
      <c r="O102" s="116">
        <f>'прил.2'!AC100</f>
        <v>0</v>
      </c>
      <c r="P102" s="115">
        <v>0</v>
      </c>
      <c r="Q102" s="115">
        <v>0</v>
      </c>
      <c r="R102" s="115">
        <v>0</v>
      </c>
      <c r="S102" s="115">
        <v>0</v>
      </c>
      <c r="T102" s="115">
        <v>0</v>
      </c>
      <c r="U102" s="115">
        <v>0</v>
      </c>
      <c r="V102" s="115">
        <v>0</v>
      </c>
      <c r="W102" s="115">
        <f>'прил.2'!AE100</f>
        <v>0</v>
      </c>
      <c r="X102" s="115">
        <v>0</v>
      </c>
      <c r="Y102" s="115">
        <v>0</v>
      </c>
      <c r="Z102" s="115">
        <v>0</v>
      </c>
      <c r="AA102" s="115">
        <v>0</v>
      </c>
      <c r="AB102" s="115">
        <v>0</v>
      </c>
      <c r="AC102" s="115">
        <v>0</v>
      </c>
      <c r="AD102" s="115">
        <f t="shared" si="67"/>
        <v>0</v>
      </c>
      <c r="AE102" s="115">
        <f t="shared" si="67"/>
        <v>0.48664514166666667</v>
      </c>
      <c r="AF102" s="115">
        <f t="shared" si="67"/>
        <v>0</v>
      </c>
      <c r="AG102" s="115">
        <f t="shared" si="67"/>
        <v>0</v>
      </c>
      <c r="AH102" s="115">
        <f t="shared" si="67"/>
        <v>0</v>
      </c>
      <c r="AI102" s="115">
        <f t="shared" si="67"/>
        <v>0</v>
      </c>
      <c r="AJ102" s="115">
        <f t="shared" si="67"/>
        <v>0</v>
      </c>
      <c r="AK102" s="115">
        <f t="shared" si="67"/>
        <v>0</v>
      </c>
      <c r="AL102" s="115" t="s">
        <v>365</v>
      </c>
    </row>
    <row r="103" spans="1:38" ht="12.75">
      <c r="A103" s="105"/>
      <c r="B103" s="106" t="s">
        <v>474</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t="s">
        <v>365</v>
      </c>
    </row>
    <row r="104" spans="1:38" s="138" customFormat="1" ht="31.5">
      <c r="A104" s="113" t="s">
        <v>357</v>
      </c>
      <c r="B104" s="113" t="s">
        <v>488</v>
      </c>
      <c r="C104" s="113" t="s">
        <v>443</v>
      </c>
      <c r="D104" s="116">
        <f>'прил.2'!H102</f>
        <v>2.2500000000000004</v>
      </c>
      <c r="E104" s="116" t="s">
        <v>365</v>
      </c>
      <c r="F104" s="115">
        <v>0</v>
      </c>
      <c r="G104" s="116">
        <f>'прил.2'!AA102</f>
        <v>2.2500000000000004</v>
      </c>
      <c r="H104" s="116">
        <v>0</v>
      </c>
      <c r="I104" s="116">
        <v>0</v>
      </c>
      <c r="J104" s="116">
        <v>0</v>
      </c>
      <c r="K104" s="116">
        <v>0</v>
      </c>
      <c r="L104" s="116">
        <v>0</v>
      </c>
      <c r="M104" s="116">
        <v>0</v>
      </c>
      <c r="N104" s="115">
        <v>0</v>
      </c>
      <c r="O104" s="116">
        <f>'прил.2'!AC102</f>
        <v>0</v>
      </c>
      <c r="P104" s="115">
        <v>0</v>
      </c>
      <c r="Q104" s="115">
        <v>0</v>
      </c>
      <c r="R104" s="115">
        <v>0</v>
      </c>
      <c r="S104" s="115">
        <v>0</v>
      </c>
      <c r="T104" s="115">
        <v>0</v>
      </c>
      <c r="U104" s="115">
        <v>0</v>
      </c>
      <c r="V104" s="115">
        <v>0</v>
      </c>
      <c r="W104" s="115">
        <f>'прил.2'!AE102</f>
        <v>0</v>
      </c>
      <c r="X104" s="115">
        <v>0</v>
      </c>
      <c r="Y104" s="115">
        <v>0</v>
      </c>
      <c r="Z104" s="115">
        <v>0</v>
      </c>
      <c r="AA104" s="115">
        <v>0</v>
      </c>
      <c r="AB104" s="115">
        <v>0</v>
      </c>
      <c r="AC104" s="115">
        <v>0</v>
      </c>
      <c r="AD104" s="115">
        <f aca="true" t="shared" si="68" ref="AD104:AK108">F104+N104+V104</f>
        <v>0</v>
      </c>
      <c r="AE104" s="115">
        <f t="shared" si="68"/>
        <v>2.2500000000000004</v>
      </c>
      <c r="AF104" s="115">
        <f t="shared" si="68"/>
        <v>0</v>
      </c>
      <c r="AG104" s="115">
        <f t="shared" si="68"/>
        <v>0</v>
      </c>
      <c r="AH104" s="115">
        <f t="shared" si="68"/>
        <v>0</v>
      </c>
      <c r="AI104" s="115">
        <f t="shared" si="68"/>
        <v>0</v>
      </c>
      <c r="AJ104" s="115">
        <f t="shared" si="68"/>
        <v>0</v>
      </c>
      <c r="AK104" s="115">
        <f t="shared" si="68"/>
        <v>0</v>
      </c>
      <c r="AL104" s="115" t="s">
        <v>365</v>
      </c>
    </row>
    <row r="105" spans="1:38" s="138" customFormat="1" ht="31.5">
      <c r="A105" s="113" t="s">
        <v>357</v>
      </c>
      <c r="B105" s="113" t="s">
        <v>447</v>
      </c>
      <c r="C105" s="113" t="s">
        <v>448</v>
      </c>
      <c r="D105" s="116">
        <f>'прил.2'!H103</f>
        <v>0.08333333333333334</v>
      </c>
      <c r="E105" s="116" t="s">
        <v>365</v>
      </c>
      <c r="F105" s="115">
        <v>0</v>
      </c>
      <c r="G105" s="116">
        <f>'прил.2'!AA103</f>
        <v>0.08333333333333334</v>
      </c>
      <c r="H105" s="116">
        <v>0</v>
      </c>
      <c r="I105" s="116">
        <v>0</v>
      </c>
      <c r="J105" s="116">
        <v>0</v>
      </c>
      <c r="K105" s="116">
        <v>0</v>
      </c>
      <c r="L105" s="116">
        <v>0</v>
      </c>
      <c r="M105" s="116">
        <v>0</v>
      </c>
      <c r="N105" s="115">
        <v>0</v>
      </c>
      <c r="O105" s="116">
        <f>'прил.2'!AC103</f>
        <v>0</v>
      </c>
      <c r="P105" s="115">
        <v>0</v>
      </c>
      <c r="Q105" s="115">
        <v>0</v>
      </c>
      <c r="R105" s="115">
        <v>0</v>
      </c>
      <c r="S105" s="115">
        <v>0</v>
      </c>
      <c r="T105" s="115">
        <v>0</v>
      </c>
      <c r="U105" s="115">
        <v>0</v>
      </c>
      <c r="V105" s="115">
        <v>0</v>
      </c>
      <c r="W105" s="115">
        <f>'прил.2'!AE103</f>
        <v>0</v>
      </c>
      <c r="X105" s="115">
        <v>0</v>
      </c>
      <c r="Y105" s="115">
        <v>0</v>
      </c>
      <c r="Z105" s="115">
        <v>0</v>
      </c>
      <c r="AA105" s="115">
        <v>0</v>
      </c>
      <c r="AB105" s="115">
        <v>0</v>
      </c>
      <c r="AC105" s="115">
        <v>0</v>
      </c>
      <c r="AD105" s="115">
        <f t="shared" si="68"/>
        <v>0</v>
      </c>
      <c r="AE105" s="115">
        <f t="shared" si="68"/>
        <v>0.08333333333333334</v>
      </c>
      <c r="AF105" s="115">
        <f t="shared" si="68"/>
        <v>0</v>
      </c>
      <c r="AG105" s="115">
        <f t="shared" si="68"/>
        <v>0</v>
      </c>
      <c r="AH105" s="115">
        <f t="shared" si="68"/>
        <v>0</v>
      </c>
      <c r="AI105" s="115">
        <f t="shared" si="68"/>
        <v>0</v>
      </c>
      <c r="AJ105" s="115">
        <f t="shared" si="68"/>
        <v>0</v>
      </c>
      <c r="AK105" s="115">
        <f t="shared" si="68"/>
        <v>0</v>
      </c>
      <c r="AL105" s="115" t="s">
        <v>365</v>
      </c>
    </row>
    <row r="106" spans="1:38" s="138" customFormat="1" ht="31.5">
      <c r="A106" s="113" t="s">
        <v>357</v>
      </c>
      <c r="B106" s="113" t="s">
        <v>510</v>
      </c>
      <c r="C106" s="113" t="s">
        <v>451</v>
      </c>
      <c r="D106" s="116">
        <f>'прил.2'!H104</f>
        <v>2.625</v>
      </c>
      <c r="E106" s="116" t="s">
        <v>365</v>
      </c>
      <c r="F106" s="115">
        <v>0</v>
      </c>
      <c r="G106" s="116">
        <f>'прил.2'!AA104</f>
        <v>2.625</v>
      </c>
      <c r="H106" s="116">
        <v>0</v>
      </c>
      <c r="I106" s="116">
        <v>0</v>
      </c>
      <c r="J106" s="116">
        <v>0</v>
      </c>
      <c r="K106" s="116">
        <v>0</v>
      </c>
      <c r="L106" s="116">
        <v>0</v>
      </c>
      <c r="M106" s="116">
        <v>0</v>
      </c>
      <c r="N106" s="115">
        <v>0</v>
      </c>
      <c r="O106" s="116">
        <f>'прил.2'!AC104</f>
        <v>0</v>
      </c>
      <c r="P106" s="115">
        <v>0</v>
      </c>
      <c r="Q106" s="115">
        <v>0</v>
      </c>
      <c r="R106" s="115">
        <v>0</v>
      </c>
      <c r="S106" s="115">
        <v>0</v>
      </c>
      <c r="T106" s="115">
        <v>0</v>
      </c>
      <c r="U106" s="115">
        <v>0</v>
      </c>
      <c r="V106" s="115">
        <v>0</v>
      </c>
      <c r="W106" s="115">
        <f>'прил.2'!AE104</f>
        <v>0</v>
      </c>
      <c r="X106" s="115">
        <v>0</v>
      </c>
      <c r="Y106" s="115">
        <v>0</v>
      </c>
      <c r="Z106" s="115">
        <v>0</v>
      </c>
      <c r="AA106" s="115">
        <v>0</v>
      </c>
      <c r="AB106" s="115">
        <v>0</v>
      </c>
      <c r="AC106" s="115">
        <v>0</v>
      </c>
      <c r="AD106" s="115">
        <f t="shared" si="68"/>
        <v>0</v>
      </c>
      <c r="AE106" s="115">
        <f t="shared" si="68"/>
        <v>2.625</v>
      </c>
      <c r="AF106" s="115">
        <f t="shared" si="68"/>
        <v>0</v>
      </c>
      <c r="AG106" s="115">
        <f t="shared" si="68"/>
        <v>0</v>
      </c>
      <c r="AH106" s="115">
        <f t="shared" si="68"/>
        <v>0</v>
      </c>
      <c r="AI106" s="115">
        <f t="shared" si="68"/>
        <v>0</v>
      </c>
      <c r="AJ106" s="115">
        <f t="shared" si="68"/>
        <v>0</v>
      </c>
      <c r="AK106" s="115">
        <f t="shared" si="68"/>
        <v>0</v>
      </c>
      <c r="AL106" s="115" t="s">
        <v>365</v>
      </c>
    </row>
    <row r="107" spans="1:38" s="138" customFormat="1" ht="21">
      <c r="A107" s="113" t="s">
        <v>357</v>
      </c>
      <c r="B107" s="113" t="s">
        <v>471</v>
      </c>
      <c r="C107" s="113" t="s">
        <v>452</v>
      </c>
      <c r="D107" s="116">
        <f>'прил.2'!H105</f>
        <v>0.75</v>
      </c>
      <c r="E107" s="116" t="s">
        <v>365</v>
      </c>
      <c r="F107" s="115">
        <v>0</v>
      </c>
      <c r="G107" s="116">
        <f>'прил.2'!AA105</f>
        <v>0.75</v>
      </c>
      <c r="H107" s="116">
        <v>0</v>
      </c>
      <c r="I107" s="116">
        <v>0</v>
      </c>
      <c r="J107" s="116">
        <v>0</v>
      </c>
      <c r="K107" s="116">
        <v>0</v>
      </c>
      <c r="L107" s="116">
        <v>0</v>
      </c>
      <c r="M107" s="116">
        <v>0</v>
      </c>
      <c r="N107" s="115">
        <v>0</v>
      </c>
      <c r="O107" s="116">
        <f>'прил.2'!AC105</f>
        <v>0</v>
      </c>
      <c r="P107" s="115">
        <v>0</v>
      </c>
      <c r="Q107" s="115">
        <v>0</v>
      </c>
      <c r="R107" s="115">
        <v>0</v>
      </c>
      <c r="S107" s="115">
        <v>0</v>
      </c>
      <c r="T107" s="115">
        <v>0</v>
      </c>
      <c r="U107" s="115">
        <v>0</v>
      </c>
      <c r="V107" s="115">
        <v>0</v>
      </c>
      <c r="W107" s="115">
        <f>'прил.2'!AE105</f>
        <v>0</v>
      </c>
      <c r="X107" s="115">
        <v>0</v>
      </c>
      <c r="Y107" s="115">
        <v>0</v>
      </c>
      <c r="Z107" s="115">
        <v>0</v>
      </c>
      <c r="AA107" s="115">
        <v>0</v>
      </c>
      <c r="AB107" s="115">
        <v>0</v>
      </c>
      <c r="AC107" s="115">
        <v>0</v>
      </c>
      <c r="AD107" s="115">
        <f t="shared" si="68"/>
        <v>0</v>
      </c>
      <c r="AE107" s="115">
        <f t="shared" si="68"/>
        <v>0.75</v>
      </c>
      <c r="AF107" s="115">
        <f t="shared" si="68"/>
        <v>0</v>
      </c>
      <c r="AG107" s="115">
        <f t="shared" si="68"/>
        <v>0</v>
      </c>
      <c r="AH107" s="115">
        <f t="shared" si="68"/>
        <v>0</v>
      </c>
      <c r="AI107" s="115">
        <f t="shared" si="68"/>
        <v>0</v>
      </c>
      <c r="AJ107" s="115">
        <f t="shared" si="68"/>
        <v>0</v>
      </c>
      <c r="AK107" s="115">
        <f t="shared" si="68"/>
        <v>0</v>
      </c>
      <c r="AL107" s="127" t="s">
        <v>365</v>
      </c>
    </row>
    <row r="108" spans="1:38" s="138" customFormat="1" ht="31.5">
      <c r="A108" s="113" t="s">
        <v>357</v>
      </c>
      <c r="B108" s="118" t="s">
        <v>672</v>
      </c>
      <c r="C108" s="113" t="s">
        <v>476</v>
      </c>
      <c r="D108" s="116">
        <f>'прил.2'!H106</f>
        <v>5.008736441666667</v>
      </c>
      <c r="E108" s="116" t="s">
        <v>365</v>
      </c>
      <c r="F108" s="115">
        <v>0</v>
      </c>
      <c r="G108" s="116">
        <f>'прил.2'!AA106</f>
        <v>4.491618641666667</v>
      </c>
      <c r="H108" s="116">
        <v>0</v>
      </c>
      <c r="I108" s="116">
        <v>0</v>
      </c>
      <c r="J108" s="116">
        <v>0</v>
      </c>
      <c r="K108" s="116">
        <v>0</v>
      </c>
      <c r="L108" s="116">
        <v>0</v>
      </c>
      <c r="M108" s="116">
        <v>0</v>
      </c>
      <c r="N108" s="115">
        <v>0</v>
      </c>
      <c r="O108" s="116">
        <f>'прил.2'!AC106</f>
        <v>0</v>
      </c>
      <c r="P108" s="115">
        <v>0</v>
      </c>
      <c r="Q108" s="115">
        <v>0</v>
      </c>
      <c r="R108" s="115">
        <v>0</v>
      </c>
      <c r="S108" s="115">
        <v>0</v>
      </c>
      <c r="T108" s="115">
        <v>0</v>
      </c>
      <c r="U108" s="115">
        <v>0</v>
      </c>
      <c r="V108" s="115">
        <v>0</v>
      </c>
      <c r="W108" s="115">
        <f>'прил.2'!AE106</f>
        <v>0</v>
      </c>
      <c r="X108" s="115">
        <v>0</v>
      </c>
      <c r="Y108" s="115">
        <v>0</v>
      </c>
      <c r="Z108" s="115">
        <v>0</v>
      </c>
      <c r="AA108" s="115">
        <v>0</v>
      </c>
      <c r="AB108" s="115">
        <v>0</v>
      </c>
      <c r="AC108" s="115">
        <v>0</v>
      </c>
      <c r="AD108" s="115">
        <f t="shared" si="68"/>
        <v>0</v>
      </c>
      <c r="AE108" s="115">
        <f t="shared" si="68"/>
        <v>4.491618641666667</v>
      </c>
      <c r="AF108" s="115">
        <f t="shared" si="68"/>
        <v>0</v>
      </c>
      <c r="AG108" s="115">
        <f t="shared" si="68"/>
        <v>0</v>
      </c>
      <c r="AH108" s="115">
        <f t="shared" si="68"/>
        <v>0</v>
      </c>
      <c r="AI108" s="115">
        <f t="shared" si="68"/>
        <v>0</v>
      </c>
      <c r="AJ108" s="115">
        <f t="shared" si="68"/>
        <v>0</v>
      </c>
      <c r="AK108" s="115">
        <f t="shared" si="68"/>
        <v>0</v>
      </c>
      <c r="AL108" s="115" t="s">
        <v>365</v>
      </c>
    </row>
    <row r="109" spans="4:5" s="138" customFormat="1" ht="12.75">
      <c r="D109" s="141"/>
      <c r="E109" s="141"/>
    </row>
  </sheetData>
  <sheetProtection/>
  <autoFilter ref="A16:AL16"/>
  <mergeCells count="25">
    <mergeCell ref="E14:E15"/>
    <mergeCell ref="C11:C15"/>
    <mergeCell ref="G14:M14"/>
    <mergeCell ref="D11:E13"/>
    <mergeCell ref="N12:U12"/>
    <mergeCell ref="Q1:AL1"/>
    <mergeCell ref="A5:AL5"/>
    <mergeCell ref="F11:AK11"/>
    <mergeCell ref="AD13:AK13"/>
    <mergeCell ref="AE14:AK14"/>
    <mergeCell ref="V12:AC12"/>
    <mergeCell ref="V13:AC13"/>
    <mergeCell ref="W14:AC14"/>
    <mergeCell ref="AD12:AK12"/>
    <mergeCell ref="A6:AL6"/>
    <mergeCell ref="B11:B15"/>
    <mergeCell ref="F13:M13"/>
    <mergeCell ref="N13:U13"/>
    <mergeCell ref="D14:D15"/>
    <mergeCell ref="A8:AL8"/>
    <mergeCell ref="A3:AL3"/>
    <mergeCell ref="AL11:AL15"/>
    <mergeCell ref="O14:U14"/>
    <mergeCell ref="A11:A15"/>
    <mergeCell ref="F12:M12"/>
  </mergeCells>
  <printOptions/>
  <pageMargins left="0.7" right="0.7" top="0.75" bottom="0.75" header="0.3" footer="0.3"/>
  <pageSetup horizontalDpi="600" verticalDpi="600" orientation="portrait" paperSize="9" r:id="rId1"/>
  <ignoredErrors>
    <ignoredError sqref="F16:AL16 A73:A84 A34:A70 A71:A72" twoDigitTextYear="1"/>
    <ignoredError sqref="A25:A26 A31" numberStoredAsText="1"/>
    <ignoredError sqref="A32:A33 A27:A30" numberStoredAsText="1" twoDigitTextYear="1"/>
    <ignoredError sqref="F33:X33 F78 H78:U78 F37 H44:V44 X44:AC44 V78:AC78 Y33:AC33" formulaRange="1"/>
    <ignoredError sqref="AD71:AL73 AD70:AK70" formula="1"/>
  </ignoredErrors>
</worksheet>
</file>

<file path=xl/worksheets/sheet4.xml><?xml version="1.0" encoding="utf-8"?>
<worksheet xmlns="http://schemas.openxmlformats.org/spreadsheetml/2006/main" xmlns:r="http://schemas.openxmlformats.org/officeDocument/2006/relationships">
  <dimension ref="A1:AL108"/>
  <sheetViews>
    <sheetView view="pageBreakPreview" zoomScaleSheetLayoutView="100" zoomScalePageLayoutView="0" workbookViewId="0" topLeftCell="A2">
      <pane xSplit="3" ySplit="16" topLeftCell="D33" activePane="bottomRight" state="frozen"/>
      <selection pane="topLeft" activeCell="A2" sqref="A2"/>
      <selection pane="topRight" activeCell="D2" sqref="D2"/>
      <selection pane="bottomLeft" activeCell="A18" sqref="A18"/>
      <selection pane="bottomRight" activeCell="T40" sqref="T40"/>
    </sheetView>
  </sheetViews>
  <sheetFormatPr defaultColWidth="9.00390625" defaultRowHeight="12.75"/>
  <cols>
    <col min="1" max="1" width="9.625" style="0" customWidth="1"/>
    <col min="2" max="2" width="37.125" style="0" customWidth="1"/>
    <col min="3" max="3" width="10.125" style="0" customWidth="1"/>
    <col min="4" max="4" width="8.25390625" style="0" customWidth="1"/>
    <col min="5" max="5" width="6.25390625" style="0" customWidth="1"/>
    <col min="6" max="6" width="4.75390625" style="0" customWidth="1"/>
    <col min="7" max="7" width="5.75390625" style="0" customWidth="1"/>
    <col min="8" max="9" width="5.125" style="0" customWidth="1"/>
    <col min="10" max="10" width="5.375" style="0" customWidth="1"/>
    <col min="11" max="11" width="7.625" style="0" customWidth="1"/>
    <col min="12" max="12" width="6.00390625" style="0" customWidth="1"/>
    <col min="13" max="13" width="5.125" style="0" customWidth="1"/>
    <col min="14" max="14" width="5.25390625" style="0" customWidth="1"/>
    <col min="15" max="15" width="5.125" style="0" customWidth="1"/>
    <col min="16" max="16" width="4.875" style="0" customWidth="1"/>
    <col min="17" max="17" width="5.00390625" style="0" customWidth="1"/>
    <col min="18" max="18" width="8.125" style="0" customWidth="1"/>
    <col min="19" max="19" width="5.375" style="0" customWidth="1"/>
    <col min="20" max="20" width="5.875" style="0" customWidth="1"/>
    <col min="21" max="21" width="6.125" style="0" customWidth="1"/>
    <col min="22" max="22" width="6.00390625" style="0" customWidth="1"/>
    <col min="23" max="23" width="5.75390625" style="0" customWidth="1"/>
    <col min="24" max="24" width="5.125" style="0" customWidth="1"/>
    <col min="25" max="25" width="7.625" style="0" customWidth="1"/>
    <col min="26" max="26" width="6.375" style="0" customWidth="1"/>
    <col min="27" max="27" width="5.00390625" style="0" customWidth="1"/>
    <col min="28" max="28" width="5.125" style="0" customWidth="1"/>
    <col min="29" max="29" width="5.375" style="0" customWidth="1"/>
    <col min="30" max="30" width="4.625" style="0" customWidth="1"/>
    <col min="31" max="31" width="4.875" style="0" customWidth="1"/>
    <col min="32" max="32" width="8.25390625" style="0" customWidth="1"/>
    <col min="33" max="33" width="6.875" style="0" customWidth="1"/>
    <col min="34" max="34" width="4.375" style="0" customWidth="1"/>
    <col min="35" max="35" width="5.375" style="0" customWidth="1"/>
    <col min="36" max="36" width="4.75390625" style="0" customWidth="1"/>
    <col min="37" max="37" width="4.625" style="0" customWidth="1"/>
    <col min="38" max="38" width="5.125" style="0" customWidth="1"/>
  </cols>
  <sheetData>
    <row r="1" spans="1:38" ht="41.25" customHeight="1">
      <c r="A1" s="19"/>
      <c r="B1" s="19"/>
      <c r="C1" s="19"/>
      <c r="D1" s="19"/>
      <c r="E1" s="19"/>
      <c r="F1" s="19"/>
      <c r="G1" s="19"/>
      <c r="H1" s="19"/>
      <c r="I1" s="19"/>
      <c r="J1" s="19"/>
      <c r="K1" s="19"/>
      <c r="L1" s="19"/>
      <c r="M1" s="19"/>
      <c r="N1" s="19"/>
      <c r="O1" s="19"/>
      <c r="P1" s="19"/>
      <c r="Q1" s="19"/>
      <c r="R1" s="19"/>
      <c r="S1" s="10"/>
      <c r="T1" s="10"/>
      <c r="U1" s="10"/>
      <c r="V1" s="10"/>
      <c r="W1" s="10"/>
      <c r="X1" s="10"/>
      <c r="Y1" s="10"/>
      <c r="Z1" s="10"/>
      <c r="AA1" s="19"/>
      <c r="AB1" s="19"/>
      <c r="AC1" s="19"/>
      <c r="AD1" s="19"/>
      <c r="AE1" s="19"/>
      <c r="AF1" s="10"/>
      <c r="AG1" s="19"/>
      <c r="AH1" s="156" t="s">
        <v>74</v>
      </c>
      <c r="AI1" s="156"/>
      <c r="AJ1" s="156"/>
      <c r="AK1" s="156"/>
      <c r="AL1" s="156"/>
    </row>
    <row r="2" spans="1:38"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75">
      <c r="A3" s="163" t="s">
        <v>75</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s="39" customFormat="1" ht="12.75" customHeight="1">
      <c r="A4" s="23"/>
      <c r="B4" s="23"/>
      <c r="C4" s="23"/>
      <c r="D4" s="23"/>
      <c r="E4" s="23"/>
      <c r="F4" s="23"/>
      <c r="G4" s="23"/>
      <c r="H4" s="23"/>
      <c r="I4" s="23"/>
      <c r="J4" s="23"/>
      <c r="K4" s="23"/>
      <c r="L4" s="23"/>
      <c r="M4" s="23"/>
      <c r="N4" s="38"/>
      <c r="O4" s="38" t="s">
        <v>576</v>
      </c>
      <c r="P4" s="43" t="s">
        <v>375</v>
      </c>
      <c r="Q4" s="23" t="s">
        <v>190</v>
      </c>
      <c r="R4" s="144"/>
      <c r="S4" s="23"/>
      <c r="T4" s="23"/>
      <c r="U4" s="23"/>
      <c r="V4" s="23"/>
      <c r="W4" s="23"/>
      <c r="X4" s="23"/>
      <c r="Y4" s="23"/>
      <c r="Z4" s="23"/>
      <c r="AA4" s="23"/>
      <c r="AB4" s="23"/>
      <c r="AC4" s="23"/>
      <c r="AD4" s="23"/>
      <c r="AE4" s="23"/>
      <c r="AF4" s="23"/>
      <c r="AG4" s="23"/>
      <c r="AH4" s="23"/>
      <c r="AI4" s="23"/>
      <c r="AJ4" s="23"/>
      <c r="AK4" s="23"/>
      <c r="AL4" s="23"/>
    </row>
    <row r="5" spans="1:38" s="39" customFormat="1" ht="12">
      <c r="A5" s="23"/>
      <c r="B5" s="23"/>
      <c r="C5" s="23"/>
      <c r="D5" s="23"/>
      <c r="E5" s="23"/>
      <c r="F5" s="23"/>
      <c r="G5" s="23"/>
      <c r="H5" s="23"/>
      <c r="I5" s="23"/>
      <c r="J5" s="23"/>
      <c r="K5" s="23"/>
      <c r="L5" s="23"/>
      <c r="M5" s="23"/>
      <c r="N5" s="23"/>
      <c r="O5" s="23"/>
      <c r="P5" s="23"/>
      <c r="Q5" s="38"/>
      <c r="R5" s="44"/>
      <c r="S5" s="23"/>
      <c r="T5" s="23"/>
      <c r="U5" s="23"/>
      <c r="V5" s="23"/>
      <c r="W5" s="23"/>
      <c r="X5" s="23"/>
      <c r="Y5" s="23"/>
      <c r="Z5" s="23"/>
      <c r="AA5" s="23"/>
      <c r="AB5" s="23"/>
      <c r="AC5" s="23"/>
      <c r="AD5" s="23"/>
      <c r="AE5" s="23"/>
      <c r="AF5" s="23"/>
      <c r="AG5" s="23"/>
      <c r="AH5" s="23"/>
      <c r="AI5" s="23"/>
      <c r="AJ5" s="23"/>
      <c r="AK5" s="23"/>
      <c r="AL5" s="23"/>
    </row>
    <row r="6" spans="1:38" s="39" customFormat="1" ht="12">
      <c r="A6" s="40"/>
      <c r="B6" s="159" t="s">
        <v>494</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row>
    <row r="7" spans="1:38" s="39" customFormat="1" ht="12.75" customHeight="1">
      <c r="A7" s="40"/>
      <c r="B7" s="160" t="s">
        <v>0</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row>
    <row r="8" spans="1:38" s="39" customFormat="1" ht="12">
      <c r="A8" s="40"/>
      <c r="B8" s="40"/>
      <c r="C8" s="40"/>
      <c r="D8" s="40"/>
      <c r="E8" s="40"/>
      <c r="F8" s="40"/>
      <c r="G8" s="40"/>
      <c r="H8" s="40"/>
      <c r="I8" s="40"/>
      <c r="J8" s="40"/>
      <c r="K8" s="40"/>
      <c r="L8" s="40"/>
      <c r="M8" s="40"/>
      <c r="N8" s="40"/>
      <c r="O8" s="40"/>
      <c r="P8" s="40"/>
      <c r="Q8" s="40"/>
      <c r="R8" s="42"/>
      <c r="S8" s="40"/>
      <c r="T8" s="40"/>
      <c r="U8" s="40"/>
      <c r="V8" s="40"/>
      <c r="W8" s="40"/>
      <c r="X8" s="40"/>
      <c r="Y8" s="40"/>
      <c r="Z8" s="40"/>
      <c r="AA8" s="40"/>
      <c r="AB8" s="40"/>
      <c r="AC8" s="40"/>
      <c r="AD8" s="40"/>
      <c r="AE8" s="40"/>
      <c r="AF8" s="40"/>
      <c r="AG8" s="40"/>
      <c r="AH8" s="40"/>
      <c r="AI8" s="40"/>
      <c r="AJ8" s="40"/>
      <c r="AK8" s="40"/>
      <c r="AL8" s="40"/>
    </row>
    <row r="9" spans="1:38" s="39" customFormat="1" ht="12">
      <c r="A9" s="40"/>
      <c r="B9" s="159" t="s">
        <v>544</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row>
    <row r="10" spans="1:38" s="39" customFormat="1" ht="12">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73"/>
      <c r="AA11" s="2"/>
      <c r="AB11" s="2"/>
      <c r="AC11" s="2"/>
      <c r="AD11" s="2"/>
      <c r="AE11" s="2"/>
      <c r="AF11" s="2"/>
      <c r="AG11" s="101"/>
      <c r="AH11" s="2"/>
      <c r="AI11" s="2"/>
      <c r="AJ11" s="2"/>
      <c r="AK11" s="2"/>
      <c r="AL11" s="2"/>
    </row>
    <row r="12" spans="1:38" s="79" customFormat="1" ht="16.5" customHeight="1">
      <c r="A12" s="189" t="s">
        <v>5</v>
      </c>
      <c r="B12" s="189" t="s">
        <v>42</v>
      </c>
      <c r="C12" s="189" t="s">
        <v>4</v>
      </c>
      <c r="D12" s="190" t="s">
        <v>577</v>
      </c>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s="79" customFormat="1" ht="17.25" customHeight="1">
      <c r="A13" s="189"/>
      <c r="B13" s="189"/>
      <c r="C13" s="189"/>
      <c r="D13" s="190" t="s">
        <v>76</v>
      </c>
      <c r="E13" s="190"/>
      <c r="F13" s="190"/>
      <c r="G13" s="190"/>
      <c r="H13" s="190"/>
      <c r="I13" s="190"/>
      <c r="J13" s="190"/>
      <c r="K13" s="189" t="s">
        <v>77</v>
      </c>
      <c r="L13" s="189"/>
      <c r="M13" s="189"/>
      <c r="N13" s="189"/>
      <c r="O13" s="189"/>
      <c r="P13" s="189"/>
      <c r="Q13" s="189"/>
      <c r="R13" s="189" t="s">
        <v>78</v>
      </c>
      <c r="S13" s="189"/>
      <c r="T13" s="189"/>
      <c r="U13" s="189"/>
      <c r="V13" s="189"/>
      <c r="W13" s="189"/>
      <c r="X13" s="189"/>
      <c r="Y13" s="189" t="s">
        <v>79</v>
      </c>
      <c r="Z13" s="189"/>
      <c r="AA13" s="189"/>
      <c r="AB13" s="189"/>
      <c r="AC13" s="189"/>
      <c r="AD13" s="189"/>
      <c r="AE13" s="189"/>
      <c r="AF13" s="189" t="s">
        <v>578</v>
      </c>
      <c r="AG13" s="190"/>
      <c r="AH13" s="190"/>
      <c r="AI13" s="190"/>
      <c r="AJ13" s="190"/>
      <c r="AK13" s="190"/>
      <c r="AL13" s="190"/>
    </row>
    <row r="14" spans="1:38" s="79" customFormat="1" ht="28.5" customHeight="1">
      <c r="A14" s="189"/>
      <c r="B14" s="189"/>
      <c r="C14" s="189"/>
      <c r="D14" s="134" t="s">
        <v>47</v>
      </c>
      <c r="E14" s="190" t="s">
        <v>48</v>
      </c>
      <c r="F14" s="190"/>
      <c r="G14" s="190"/>
      <c r="H14" s="190"/>
      <c r="I14" s="190"/>
      <c r="J14" s="190"/>
      <c r="K14" s="134" t="s">
        <v>47</v>
      </c>
      <c r="L14" s="190" t="s">
        <v>48</v>
      </c>
      <c r="M14" s="190"/>
      <c r="N14" s="190"/>
      <c r="O14" s="190"/>
      <c r="P14" s="190"/>
      <c r="Q14" s="190"/>
      <c r="R14" s="134" t="s">
        <v>47</v>
      </c>
      <c r="S14" s="190" t="s">
        <v>48</v>
      </c>
      <c r="T14" s="190"/>
      <c r="U14" s="190"/>
      <c r="V14" s="190"/>
      <c r="W14" s="190"/>
      <c r="X14" s="190"/>
      <c r="Y14" s="134" t="s">
        <v>47</v>
      </c>
      <c r="Z14" s="190" t="s">
        <v>48</v>
      </c>
      <c r="AA14" s="190"/>
      <c r="AB14" s="190"/>
      <c r="AC14" s="190"/>
      <c r="AD14" s="190"/>
      <c r="AE14" s="190"/>
      <c r="AF14" s="134" t="s">
        <v>47</v>
      </c>
      <c r="AG14" s="190" t="s">
        <v>48</v>
      </c>
      <c r="AH14" s="190"/>
      <c r="AI14" s="190"/>
      <c r="AJ14" s="190"/>
      <c r="AK14" s="190"/>
      <c r="AL14" s="190"/>
    </row>
    <row r="15" spans="1:38" s="79" customFormat="1" ht="54" customHeight="1">
      <c r="A15" s="189"/>
      <c r="B15" s="189"/>
      <c r="C15" s="189"/>
      <c r="D15" s="142" t="s">
        <v>49</v>
      </c>
      <c r="E15" s="142" t="s">
        <v>49</v>
      </c>
      <c r="F15" s="82" t="s">
        <v>50</v>
      </c>
      <c r="G15" s="82" t="s">
        <v>51</v>
      </c>
      <c r="H15" s="82" t="s">
        <v>52</v>
      </c>
      <c r="I15" s="82" t="s">
        <v>53</v>
      </c>
      <c r="J15" s="82" t="s">
        <v>54</v>
      </c>
      <c r="K15" s="142" t="s">
        <v>49</v>
      </c>
      <c r="L15" s="142" t="s">
        <v>49</v>
      </c>
      <c r="M15" s="82" t="s">
        <v>50</v>
      </c>
      <c r="N15" s="82" t="s">
        <v>51</v>
      </c>
      <c r="O15" s="82" t="s">
        <v>52</v>
      </c>
      <c r="P15" s="82" t="s">
        <v>53</v>
      </c>
      <c r="Q15" s="82" t="s">
        <v>54</v>
      </c>
      <c r="R15" s="142" t="s">
        <v>49</v>
      </c>
      <c r="S15" s="142" t="s">
        <v>49</v>
      </c>
      <c r="T15" s="82" t="s">
        <v>50</v>
      </c>
      <c r="U15" s="82" t="s">
        <v>51</v>
      </c>
      <c r="V15" s="82" t="s">
        <v>52</v>
      </c>
      <c r="W15" s="82" t="s">
        <v>53</v>
      </c>
      <c r="X15" s="82" t="s">
        <v>54</v>
      </c>
      <c r="Y15" s="142" t="s">
        <v>49</v>
      </c>
      <c r="Z15" s="142" t="s">
        <v>49</v>
      </c>
      <c r="AA15" s="82" t="s">
        <v>50</v>
      </c>
      <c r="AB15" s="82" t="s">
        <v>51</v>
      </c>
      <c r="AC15" s="82" t="s">
        <v>52</v>
      </c>
      <c r="AD15" s="82" t="s">
        <v>53</v>
      </c>
      <c r="AE15" s="82" t="s">
        <v>54</v>
      </c>
      <c r="AF15" s="142" t="s">
        <v>55</v>
      </c>
      <c r="AG15" s="142" t="s">
        <v>49</v>
      </c>
      <c r="AH15" s="82" t="s">
        <v>50</v>
      </c>
      <c r="AI15" s="82" t="s">
        <v>51</v>
      </c>
      <c r="AJ15" s="82" t="s">
        <v>52</v>
      </c>
      <c r="AK15" s="82" t="s">
        <v>53</v>
      </c>
      <c r="AL15" s="82" t="s">
        <v>54</v>
      </c>
    </row>
    <row r="16" spans="1:38" ht="12.75">
      <c r="A16" s="16">
        <v>1</v>
      </c>
      <c r="B16" s="16">
        <v>2</v>
      </c>
      <c r="C16" s="16">
        <v>3</v>
      </c>
      <c r="D16" s="18" t="s">
        <v>80</v>
      </c>
      <c r="E16" s="18" t="s">
        <v>81</v>
      </c>
      <c r="F16" s="18" t="s">
        <v>82</v>
      </c>
      <c r="G16" s="18" t="s">
        <v>83</v>
      </c>
      <c r="H16" s="18" t="s">
        <v>84</v>
      </c>
      <c r="I16" s="18" t="s">
        <v>85</v>
      </c>
      <c r="J16" s="18" t="s">
        <v>86</v>
      </c>
      <c r="K16" s="18" t="s">
        <v>87</v>
      </c>
      <c r="L16" s="18" t="s">
        <v>88</v>
      </c>
      <c r="M16" s="18" t="s">
        <v>89</v>
      </c>
      <c r="N16" s="18" t="s">
        <v>90</v>
      </c>
      <c r="O16" s="18" t="s">
        <v>91</v>
      </c>
      <c r="P16" s="18" t="s">
        <v>92</v>
      </c>
      <c r="Q16" s="18" t="s">
        <v>93</v>
      </c>
      <c r="R16" s="18" t="s">
        <v>94</v>
      </c>
      <c r="S16" s="18" t="s">
        <v>95</v>
      </c>
      <c r="T16" s="18" t="s">
        <v>96</v>
      </c>
      <c r="U16" s="18" t="s">
        <v>97</v>
      </c>
      <c r="V16" s="18" t="s">
        <v>98</v>
      </c>
      <c r="W16" s="18" t="s">
        <v>99</v>
      </c>
      <c r="X16" s="18" t="s">
        <v>100</v>
      </c>
      <c r="Y16" s="18" t="s">
        <v>101</v>
      </c>
      <c r="Z16" s="18" t="s">
        <v>102</v>
      </c>
      <c r="AA16" s="18" t="s">
        <v>103</v>
      </c>
      <c r="AB16" s="18" t="s">
        <v>104</v>
      </c>
      <c r="AC16" s="18" t="s">
        <v>105</v>
      </c>
      <c r="AD16" s="18" t="s">
        <v>106</v>
      </c>
      <c r="AE16" s="18" t="s">
        <v>107</v>
      </c>
      <c r="AF16" s="18" t="s">
        <v>108</v>
      </c>
      <c r="AG16" s="18" t="s">
        <v>109</v>
      </c>
      <c r="AH16" s="18" t="s">
        <v>110</v>
      </c>
      <c r="AI16" s="18" t="s">
        <v>111</v>
      </c>
      <c r="AJ16" s="18" t="s">
        <v>73</v>
      </c>
      <c r="AK16" s="18" t="s">
        <v>112</v>
      </c>
      <c r="AL16" s="18" t="s">
        <v>113</v>
      </c>
    </row>
    <row r="17" spans="1:38" ht="12.75">
      <c r="A17" s="66">
        <v>0</v>
      </c>
      <c r="B17" s="67" t="s">
        <v>296</v>
      </c>
      <c r="C17" s="66" t="s">
        <v>364</v>
      </c>
      <c r="D17" s="68">
        <f>SUM(D18:D25)</f>
        <v>0</v>
      </c>
      <c r="E17" s="68">
        <f>SUM(E18:E25)</f>
        <v>0</v>
      </c>
      <c r="F17" s="68">
        <f aca="true" t="shared" si="0" ref="F17:AE17">SUM(F18:F25)</f>
        <v>0</v>
      </c>
      <c r="G17" s="68">
        <f t="shared" si="0"/>
        <v>0</v>
      </c>
      <c r="H17" s="68">
        <f t="shared" si="0"/>
        <v>0</v>
      </c>
      <c r="I17" s="68">
        <f t="shared" si="0"/>
        <v>0</v>
      </c>
      <c r="J17" s="68">
        <f t="shared" si="0"/>
        <v>0</v>
      </c>
      <c r="K17" s="68">
        <f t="shared" si="0"/>
        <v>0</v>
      </c>
      <c r="L17" s="68">
        <f t="shared" si="0"/>
        <v>0</v>
      </c>
      <c r="M17" s="68">
        <f t="shared" si="0"/>
        <v>0</v>
      </c>
      <c r="N17" s="68">
        <f t="shared" si="0"/>
        <v>0</v>
      </c>
      <c r="O17" s="68">
        <f t="shared" si="0"/>
        <v>0</v>
      </c>
      <c r="P17" s="68">
        <f t="shared" si="0"/>
        <v>0</v>
      </c>
      <c r="Q17" s="68">
        <f t="shared" si="0"/>
        <v>0</v>
      </c>
      <c r="R17" s="68">
        <f t="shared" si="0"/>
        <v>0</v>
      </c>
      <c r="S17" s="68">
        <f t="shared" si="0"/>
        <v>0</v>
      </c>
      <c r="T17" s="68">
        <f t="shared" si="0"/>
        <v>0</v>
      </c>
      <c r="U17" s="68">
        <f t="shared" si="0"/>
        <v>0</v>
      </c>
      <c r="V17" s="68">
        <f t="shared" si="0"/>
        <v>0</v>
      </c>
      <c r="W17" s="68">
        <f t="shared" si="0"/>
        <v>0</v>
      </c>
      <c r="X17" s="68">
        <f t="shared" si="0"/>
        <v>0</v>
      </c>
      <c r="Y17" s="68">
        <f t="shared" si="0"/>
        <v>0</v>
      </c>
      <c r="Z17" s="68">
        <f>SUM(Z18:Z25)</f>
        <v>349.13189827705236</v>
      </c>
      <c r="AA17" s="68">
        <f t="shared" si="0"/>
        <v>0</v>
      </c>
      <c r="AB17" s="68">
        <f t="shared" si="0"/>
        <v>0</v>
      </c>
      <c r="AC17" s="68">
        <f t="shared" si="0"/>
        <v>0</v>
      </c>
      <c r="AD17" s="68">
        <f t="shared" si="0"/>
        <v>0</v>
      </c>
      <c r="AE17" s="68">
        <f t="shared" si="0"/>
        <v>0</v>
      </c>
      <c r="AF17" s="68">
        <f aca="true" t="shared" si="1" ref="AF17:AL17">SUM(AF18:AF25)</f>
        <v>45.45512243333334</v>
      </c>
      <c r="AG17" s="68">
        <f t="shared" si="1"/>
        <v>349.13189827705236</v>
      </c>
      <c r="AH17" s="68">
        <f t="shared" si="1"/>
        <v>0</v>
      </c>
      <c r="AI17" s="68">
        <f t="shared" si="1"/>
        <v>0</v>
      </c>
      <c r="AJ17" s="68">
        <f t="shared" si="1"/>
        <v>0</v>
      </c>
      <c r="AK17" s="68">
        <f t="shared" si="1"/>
        <v>0</v>
      </c>
      <c r="AL17" s="68">
        <f t="shared" si="1"/>
        <v>0</v>
      </c>
    </row>
    <row r="18" spans="1:38" ht="12.75">
      <c r="A18" s="55" t="s">
        <v>297</v>
      </c>
      <c r="B18" s="56" t="s">
        <v>298</v>
      </c>
      <c r="C18" s="55" t="s">
        <v>364</v>
      </c>
      <c r="D18" s="61">
        <f>SUMIF($B19:$B341,$B18,D19:D107)</f>
        <v>0</v>
      </c>
      <c r="E18" s="61">
        <f aca="true" t="shared" si="2" ref="E18:Y18">SUMIF($B19:$B339,$B18,E19:E105)</f>
        <v>0</v>
      </c>
      <c r="F18" s="61">
        <f t="shared" si="2"/>
        <v>0</v>
      </c>
      <c r="G18" s="61">
        <f t="shared" si="2"/>
        <v>0</v>
      </c>
      <c r="H18" s="61">
        <f t="shared" si="2"/>
        <v>0</v>
      </c>
      <c r="I18" s="61">
        <f t="shared" si="2"/>
        <v>0</v>
      </c>
      <c r="J18" s="61">
        <f t="shared" si="2"/>
        <v>0</v>
      </c>
      <c r="K18" s="61">
        <f t="shared" si="2"/>
        <v>0</v>
      </c>
      <c r="L18" s="61">
        <f t="shared" si="2"/>
        <v>0</v>
      </c>
      <c r="M18" s="61">
        <f t="shared" si="2"/>
        <v>0</v>
      </c>
      <c r="N18" s="61">
        <f t="shared" si="2"/>
        <v>0</v>
      </c>
      <c r="O18" s="61">
        <f t="shared" si="2"/>
        <v>0</v>
      </c>
      <c r="P18" s="61">
        <f t="shared" si="2"/>
        <v>0</v>
      </c>
      <c r="Q18" s="61">
        <f t="shared" si="2"/>
        <v>0</v>
      </c>
      <c r="R18" s="61">
        <f t="shared" si="2"/>
        <v>0</v>
      </c>
      <c r="S18" s="61">
        <f t="shared" si="2"/>
        <v>0</v>
      </c>
      <c r="T18" s="61">
        <f t="shared" si="2"/>
        <v>0</v>
      </c>
      <c r="U18" s="61">
        <f t="shared" si="2"/>
        <v>0</v>
      </c>
      <c r="V18" s="61">
        <f t="shared" si="2"/>
        <v>0</v>
      </c>
      <c r="W18" s="61">
        <f t="shared" si="2"/>
        <v>0</v>
      </c>
      <c r="X18" s="61">
        <f t="shared" si="2"/>
        <v>0</v>
      </c>
      <c r="Y18" s="61">
        <f t="shared" si="2"/>
        <v>0</v>
      </c>
      <c r="Z18" s="61">
        <f>SUMIF($B19:$B341,$B18,Z19:Z107)</f>
        <v>0</v>
      </c>
      <c r="AA18" s="61">
        <f>SUMIF($B19:$B339,$B18,AA19:AA105)</f>
        <v>0</v>
      </c>
      <c r="AB18" s="61">
        <f>SUMIF($B19:$B339,$B18,AB19:AB105)</f>
        <v>0</v>
      </c>
      <c r="AC18" s="61">
        <f>SUMIF($B19:$B339,$B18,AC19:AC105)</f>
        <v>0</v>
      </c>
      <c r="AD18" s="61">
        <f>SUMIF($B19:$B339,$B18,AD19:AD105)</f>
        <v>0</v>
      </c>
      <c r="AE18" s="61">
        <f>SUMIF($B19:$B339,$B18,AE19:AE105)</f>
        <v>0</v>
      </c>
      <c r="AF18" s="61">
        <f aca="true" t="shared" si="3" ref="AF18:AL18">SUMIF($B19:$B341,$B18,AF19:AF107)</f>
        <v>0</v>
      </c>
      <c r="AG18" s="61">
        <f t="shared" si="3"/>
        <v>0</v>
      </c>
      <c r="AH18" s="61">
        <f t="shared" si="3"/>
        <v>0</v>
      </c>
      <c r="AI18" s="61">
        <f t="shared" si="3"/>
        <v>0</v>
      </c>
      <c r="AJ18" s="61">
        <f t="shared" si="3"/>
        <v>0</v>
      </c>
      <c r="AK18" s="61">
        <f t="shared" si="3"/>
        <v>0</v>
      </c>
      <c r="AL18" s="61">
        <f t="shared" si="3"/>
        <v>0</v>
      </c>
    </row>
    <row r="19" spans="1:38" ht="12.75">
      <c r="A19" s="55" t="s">
        <v>299</v>
      </c>
      <c r="B19" s="56" t="s">
        <v>300</v>
      </c>
      <c r="C19" s="55" t="s">
        <v>364</v>
      </c>
      <c r="D19" s="61">
        <f>SUMIF($B20:$B342,$B19,D20:D107)</f>
        <v>0</v>
      </c>
      <c r="E19" s="61">
        <f aca="true" t="shared" si="4" ref="E19:Y19">SUMIF($B20:$B340,$B19,E20:E105)</f>
        <v>0</v>
      </c>
      <c r="F19" s="61">
        <f t="shared" si="4"/>
        <v>0</v>
      </c>
      <c r="G19" s="61">
        <f t="shared" si="4"/>
        <v>0</v>
      </c>
      <c r="H19" s="61">
        <f t="shared" si="4"/>
        <v>0</v>
      </c>
      <c r="I19" s="61">
        <f t="shared" si="4"/>
        <v>0</v>
      </c>
      <c r="J19" s="61">
        <f t="shared" si="4"/>
        <v>0</v>
      </c>
      <c r="K19" s="61">
        <f t="shared" si="4"/>
        <v>0</v>
      </c>
      <c r="L19" s="61">
        <f t="shared" si="4"/>
        <v>0</v>
      </c>
      <c r="M19" s="61">
        <f t="shared" si="4"/>
        <v>0</v>
      </c>
      <c r="N19" s="61">
        <f t="shared" si="4"/>
        <v>0</v>
      </c>
      <c r="O19" s="61">
        <f t="shared" si="4"/>
        <v>0</v>
      </c>
      <c r="P19" s="61">
        <f t="shared" si="4"/>
        <v>0</v>
      </c>
      <c r="Q19" s="61">
        <f t="shared" si="4"/>
        <v>0</v>
      </c>
      <c r="R19" s="61">
        <f t="shared" si="4"/>
        <v>0</v>
      </c>
      <c r="S19" s="61">
        <f t="shared" si="4"/>
        <v>0</v>
      </c>
      <c r="T19" s="61">
        <f t="shared" si="4"/>
        <v>0</v>
      </c>
      <c r="U19" s="61">
        <f t="shared" si="4"/>
        <v>0</v>
      </c>
      <c r="V19" s="61">
        <f t="shared" si="4"/>
        <v>0</v>
      </c>
      <c r="W19" s="61">
        <f t="shared" si="4"/>
        <v>0</v>
      </c>
      <c r="X19" s="61">
        <f t="shared" si="4"/>
        <v>0</v>
      </c>
      <c r="Y19" s="61">
        <f t="shared" si="4"/>
        <v>0</v>
      </c>
      <c r="Z19" s="61">
        <f>SUMIF($B20:$B342,$B19,Z20:Z107)</f>
        <v>0</v>
      </c>
      <c r="AA19" s="61">
        <f>SUMIF($B20:$B340,$B19,AA20:AA105)</f>
        <v>0</v>
      </c>
      <c r="AB19" s="61">
        <f>SUMIF($B20:$B340,$B19,AB20:AB105)</f>
        <v>0</v>
      </c>
      <c r="AC19" s="61">
        <f>SUMIF($B20:$B340,$B19,AC20:AC105)</f>
        <v>0</v>
      </c>
      <c r="AD19" s="61">
        <f>SUMIF($B20:$B340,$B19,AD20:AD105)</f>
        <v>0</v>
      </c>
      <c r="AE19" s="61">
        <f>SUMIF($B20:$B340,$B19,AE20:AE105)</f>
        <v>0</v>
      </c>
      <c r="AF19" s="61">
        <f aca="true" t="shared" si="5" ref="AF19:AL19">SUMIF($B20:$B342,$B19,AF20:AF107)</f>
        <v>0</v>
      </c>
      <c r="AG19" s="61">
        <f t="shared" si="5"/>
        <v>0</v>
      </c>
      <c r="AH19" s="61">
        <f t="shared" si="5"/>
        <v>0</v>
      </c>
      <c r="AI19" s="61">
        <f t="shared" si="5"/>
        <v>0</v>
      </c>
      <c r="AJ19" s="61">
        <f t="shared" si="5"/>
        <v>0</v>
      </c>
      <c r="AK19" s="61">
        <f t="shared" si="5"/>
        <v>0</v>
      </c>
      <c r="AL19" s="61">
        <f t="shared" si="5"/>
        <v>0</v>
      </c>
    </row>
    <row r="20" spans="1:38" ht="12.75">
      <c r="A20" s="55" t="s">
        <v>301</v>
      </c>
      <c r="B20" s="56" t="s">
        <v>302</v>
      </c>
      <c r="C20" s="55" t="s">
        <v>364</v>
      </c>
      <c r="D20" s="61">
        <f>SUMIF($B21:$B343,$B20,D21:D107)</f>
        <v>0</v>
      </c>
      <c r="E20" s="61">
        <f aca="true" t="shared" si="6" ref="E20:Y20">SUMIF($B21:$B341,$B20,E21:E105)</f>
        <v>0</v>
      </c>
      <c r="F20" s="61">
        <f t="shared" si="6"/>
        <v>0</v>
      </c>
      <c r="G20" s="61">
        <f t="shared" si="6"/>
        <v>0</v>
      </c>
      <c r="H20" s="61">
        <f t="shared" si="6"/>
        <v>0</v>
      </c>
      <c r="I20" s="61">
        <f t="shared" si="6"/>
        <v>0</v>
      </c>
      <c r="J20" s="61">
        <f t="shared" si="6"/>
        <v>0</v>
      </c>
      <c r="K20" s="61">
        <f t="shared" si="6"/>
        <v>0</v>
      </c>
      <c r="L20" s="61">
        <f t="shared" si="6"/>
        <v>0</v>
      </c>
      <c r="M20" s="61">
        <f t="shared" si="6"/>
        <v>0</v>
      </c>
      <c r="N20" s="61">
        <f t="shared" si="6"/>
        <v>0</v>
      </c>
      <c r="O20" s="61">
        <f t="shared" si="6"/>
        <v>0</v>
      </c>
      <c r="P20" s="61">
        <f t="shared" si="6"/>
        <v>0</v>
      </c>
      <c r="Q20" s="61">
        <f t="shared" si="6"/>
        <v>0</v>
      </c>
      <c r="R20" s="61">
        <f t="shared" si="6"/>
        <v>0</v>
      </c>
      <c r="S20" s="61">
        <f t="shared" si="6"/>
        <v>0</v>
      </c>
      <c r="T20" s="61">
        <f t="shared" si="6"/>
        <v>0</v>
      </c>
      <c r="U20" s="61">
        <f t="shared" si="6"/>
        <v>0</v>
      </c>
      <c r="V20" s="61">
        <f t="shared" si="6"/>
        <v>0</v>
      </c>
      <c r="W20" s="61">
        <f t="shared" si="6"/>
        <v>0</v>
      </c>
      <c r="X20" s="61">
        <f t="shared" si="6"/>
        <v>0</v>
      </c>
      <c r="Y20" s="61">
        <f t="shared" si="6"/>
        <v>0</v>
      </c>
      <c r="Z20" s="61">
        <f>SUMIF($B21:$B343,$B20,Z21:Z107)</f>
        <v>0</v>
      </c>
      <c r="AA20" s="61">
        <f>SUMIF($B21:$B341,$B20,AA21:AA105)</f>
        <v>0</v>
      </c>
      <c r="AB20" s="61">
        <f>SUMIF($B21:$B341,$B20,AB21:AB105)</f>
        <v>0</v>
      </c>
      <c r="AC20" s="61">
        <f>SUMIF($B21:$B341,$B20,AC21:AC105)</f>
        <v>0</v>
      </c>
      <c r="AD20" s="61">
        <f>SUMIF($B21:$B341,$B20,AD21:AD105)</f>
        <v>0</v>
      </c>
      <c r="AE20" s="61">
        <f>SUMIF($B21:$B341,$B20,AE21:AE105)</f>
        <v>0</v>
      </c>
      <c r="AF20" s="61">
        <f aca="true" t="shared" si="7" ref="AF20:AL20">SUMIF($B21:$B343,$B20,AF21:AF107)</f>
        <v>0</v>
      </c>
      <c r="AG20" s="61">
        <f t="shared" si="7"/>
        <v>0</v>
      </c>
      <c r="AH20" s="61">
        <f t="shared" si="7"/>
        <v>0</v>
      </c>
      <c r="AI20" s="61">
        <f t="shared" si="7"/>
        <v>0</v>
      </c>
      <c r="AJ20" s="61">
        <f t="shared" si="7"/>
        <v>0</v>
      </c>
      <c r="AK20" s="61">
        <f t="shared" si="7"/>
        <v>0</v>
      </c>
      <c r="AL20" s="61">
        <f t="shared" si="7"/>
        <v>0</v>
      </c>
    </row>
    <row r="21" spans="1:38" ht="21">
      <c r="A21" s="55" t="s">
        <v>303</v>
      </c>
      <c r="B21" s="56" t="s">
        <v>304</v>
      </c>
      <c r="C21" s="55" t="s">
        <v>364</v>
      </c>
      <c r="D21" s="61">
        <f>SUMIF($B22:$B344,$B21,D22:D107)</f>
        <v>0</v>
      </c>
      <c r="E21" s="61">
        <f aca="true" t="shared" si="8" ref="E21:Y21">SUMIF($B22:$B342,$B21,E22:E105)</f>
        <v>0</v>
      </c>
      <c r="F21" s="61">
        <f t="shared" si="8"/>
        <v>0</v>
      </c>
      <c r="G21" s="61">
        <f t="shared" si="8"/>
        <v>0</v>
      </c>
      <c r="H21" s="61">
        <f t="shared" si="8"/>
        <v>0</v>
      </c>
      <c r="I21" s="61">
        <f t="shared" si="8"/>
        <v>0</v>
      </c>
      <c r="J21" s="61">
        <f t="shared" si="8"/>
        <v>0</v>
      </c>
      <c r="K21" s="61">
        <f t="shared" si="8"/>
        <v>0</v>
      </c>
      <c r="L21" s="61">
        <f t="shared" si="8"/>
        <v>0</v>
      </c>
      <c r="M21" s="61">
        <f t="shared" si="8"/>
        <v>0</v>
      </c>
      <c r="N21" s="61">
        <f t="shared" si="8"/>
        <v>0</v>
      </c>
      <c r="O21" s="61">
        <f t="shared" si="8"/>
        <v>0</v>
      </c>
      <c r="P21" s="61">
        <f t="shared" si="8"/>
        <v>0</v>
      </c>
      <c r="Q21" s="61">
        <f t="shared" si="8"/>
        <v>0</v>
      </c>
      <c r="R21" s="61">
        <f t="shared" si="8"/>
        <v>0</v>
      </c>
      <c r="S21" s="61">
        <f t="shared" si="8"/>
        <v>0</v>
      </c>
      <c r="T21" s="61">
        <f t="shared" si="8"/>
        <v>0</v>
      </c>
      <c r="U21" s="61">
        <f t="shared" si="8"/>
        <v>0</v>
      </c>
      <c r="V21" s="61">
        <f t="shared" si="8"/>
        <v>0</v>
      </c>
      <c r="W21" s="61">
        <f t="shared" si="8"/>
        <v>0</v>
      </c>
      <c r="X21" s="61">
        <f t="shared" si="8"/>
        <v>0</v>
      </c>
      <c r="Y21" s="61">
        <f t="shared" si="8"/>
        <v>0</v>
      </c>
      <c r="Z21" s="61">
        <f>SUMIF($B22:$B344,$B21,Z22:Z107)</f>
        <v>0</v>
      </c>
      <c r="AA21" s="61">
        <f>SUMIF($B22:$B342,$B21,AA22:AA105)</f>
        <v>0</v>
      </c>
      <c r="AB21" s="61">
        <f>SUMIF($B22:$B342,$B21,AB22:AB105)</f>
        <v>0</v>
      </c>
      <c r="AC21" s="61">
        <f>SUMIF($B22:$B342,$B21,AC22:AC105)</f>
        <v>0</v>
      </c>
      <c r="AD21" s="61">
        <f>SUMIF($B22:$B342,$B21,AD22:AD105)</f>
        <v>0</v>
      </c>
      <c r="AE21" s="61">
        <f>SUMIF($B22:$B342,$B21,AE22:AE105)</f>
        <v>0</v>
      </c>
      <c r="AF21" s="61">
        <f aca="true" t="shared" si="9" ref="AF21:AL21">SUMIF($B22:$B344,$B21,AF22:AF107)</f>
        <v>0</v>
      </c>
      <c r="AG21" s="61">
        <f t="shared" si="9"/>
        <v>0</v>
      </c>
      <c r="AH21" s="61">
        <f t="shared" si="9"/>
        <v>0</v>
      </c>
      <c r="AI21" s="61">
        <f t="shared" si="9"/>
        <v>0</v>
      </c>
      <c r="AJ21" s="61">
        <f t="shared" si="9"/>
        <v>0</v>
      </c>
      <c r="AK21" s="61">
        <f t="shared" si="9"/>
        <v>0</v>
      </c>
      <c r="AL21" s="61">
        <f t="shared" si="9"/>
        <v>0</v>
      </c>
    </row>
    <row r="22" spans="1:38" ht="12.75">
      <c r="A22" s="55" t="s">
        <v>305</v>
      </c>
      <c r="B22" s="56" t="s">
        <v>306</v>
      </c>
      <c r="C22" s="55" t="s">
        <v>364</v>
      </c>
      <c r="D22" s="61">
        <f>SUMIF($B23:$B345,$B22,D23:D107)</f>
        <v>0</v>
      </c>
      <c r="E22" s="61">
        <f aca="true" t="shared" si="10" ref="E22:Y22">SUMIF($B23:$B343,$B22,E23:E105)</f>
        <v>0</v>
      </c>
      <c r="F22" s="61">
        <f t="shared" si="10"/>
        <v>0</v>
      </c>
      <c r="G22" s="61">
        <f t="shared" si="10"/>
        <v>0</v>
      </c>
      <c r="H22" s="61">
        <f t="shared" si="10"/>
        <v>0</v>
      </c>
      <c r="I22" s="61">
        <f t="shared" si="10"/>
        <v>0</v>
      </c>
      <c r="J22" s="61">
        <f t="shared" si="10"/>
        <v>0</v>
      </c>
      <c r="K22" s="61">
        <f t="shared" si="10"/>
        <v>0</v>
      </c>
      <c r="L22" s="61">
        <f t="shared" si="10"/>
        <v>0</v>
      </c>
      <c r="M22" s="61">
        <f t="shared" si="10"/>
        <v>0</v>
      </c>
      <c r="N22" s="61">
        <f t="shared" si="10"/>
        <v>0</v>
      </c>
      <c r="O22" s="61">
        <f t="shared" si="10"/>
        <v>0</v>
      </c>
      <c r="P22" s="61">
        <f t="shared" si="10"/>
        <v>0</v>
      </c>
      <c r="Q22" s="61">
        <f t="shared" si="10"/>
        <v>0</v>
      </c>
      <c r="R22" s="61">
        <f t="shared" si="10"/>
        <v>0</v>
      </c>
      <c r="S22" s="61">
        <f t="shared" si="10"/>
        <v>0</v>
      </c>
      <c r="T22" s="61">
        <f t="shared" si="10"/>
        <v>0</v>
      </c>
      <c r="U22" s="61">
        <f t="shared" si="10"/>
        <v>0</v>
      </c>
      <c r="V22" s="61">
        <f t="shared" si="10"/>
        <v>0</v>
      </c>
      <c r="W22" s="61">
        <f t="shared" si="10"/>
        <v>0</v>
      </c>
      <c r="X22" s="61">
        <f t="shared" si="10"/>
        <v>0</v>
      </c>
      <c r="Y22" s="61">
        <f t="shared" si="10"/>
        <v>0</v>
      </c>
      <c r="Z22" s="61">
        <f>SUMIF($B23:$B345,$B22,Z23:Z107)</f>
        <v>0</v>
      </c>
      <c r="AA22" s="61">
        <f>SUMIF($B23:$B343,$B22,AA23:AA105)</f>
        <v>0</v>
      </c>
      <c r="AB22" s="61">
        <f>SUMIF($B23:$B343,$B22,AB23:AB105)</f>
        <v>0</v>
      </c>
      <c r="AC22" s="61">
        <f>SUMIF($B23:$B343,$B22,AC23:AC105)</f>
        <v>0</v>
      </c>
      <c r="AD22" s="61">
        <f>SUMIF($B23:$B343,$B22,AD23:AD105)</f>
        <v>0</v>
      </c>
      <c r="AE22" s="61">
        <f>SUMIF($B23:$B343,$B22,AE23:AE105)</f>
        <v>0</v>
      </c>
      <c r="AF22" s="61">
        <f aca="true" t="shared" si="11" ref="AF22:AL22">SUMIF($B23:$B345,$B22,AF23:AF107)</f>
        <v>0</v>
      </c>
      <c r="AG22" s="61">
        <f t="shared" si="11"/>
        <v>0</v>
      </c>
      <c r="AH22" s="61">
        <f t="shared" si="11"/>
        <v>0</v>
      </c>
      <c r="AI22" s="61">
        <f t="shared" si="11"/>
        <v>0</v>
      </c>
      <c r="AJ22" s="61">
        <f t="shared" si="11"/>
        <v>0</v>
      </c>
      <c r="AK22" s="61">
        <f t="shared" si="11"/>
        <v>0</v>
      </c>
      <c r="AL22" s="61">
        <f t="shared" si="11"/>
        <v>0</v>
      </c>
    </row>
    <row r="23" spans="1:38" ht="21">
      <c r="A23" s="55" t="s">
        <v>307</v>
      </c>
      <c r="B23" s="56" t="s">
        <v>308</v>
      </c>
      <c r="C23" s="55" t="s">
        <v>364</v>
      </c>
      <c r="D23" s="61">
        <f>SUMIF($B24:$B346,$B23,D24:D107)</f>
        <v>0</v>
      </c>
      <c r="E23" s="61">
        <f aca="true" t="shared" si="12" ref="E23:Y23">SUMIF($B24:$B344,$B23,E24:E105)</f>
        <v>0</v>
      </c>
      <c r="F23" s="61">
        <f t="shared" si="12"/>
        <v>0</v>
      </c>
      <c r="G23" s="61">
        <f t="shared" si="12"/>
        <v>0</v>
      </c>
      <c r="H23" s="61">
        <f t="shared" si="12"/>
        <v>0</v>
      </c>
      <c r="I23" s="61">
        <f t="shared" si="12"/>
        <v>0</v>
      </c>
      <c r="J23" s="61">
        <f t="shared" si="12"/>
        <v>0</v>
      </c>
      <c r="K23" s="61">
        <f t="shared" si="12"/>
        <v>0</v>
      </c>
      <c r="L23" s="61">
        <f t="shared" si="12"/>
        <v>0</v>
      </c>
      <c r="M23" s="61">
        <f t="shared" si="12"/>
        <v>0</v>
      </c>
      <c r="N23" s="61">
        <f t="shared" si="12"/>
        <v>0</v>
      </c>
      <c r="O23" s="61">
        <f t="shared" si="12"/>
        <v>0</v>
      </c>
      <c r="P23" s="61">
        <f t="shared" si="12"/>
        <v>0</v>
      </c>
      <c r="Q23" s="61">
        <f t="shared" si="12"/>
        <v>0</v>
      </c>
      <c r="R23" s="61">
        <f t="shared" si="12"/>
        <v>0</v>
      </c>
      <c r="S23" s="61">
        <f t="shared" si="12"/>
        <v>0</v>
      </c>
      <c r="T23" s="61">
        <f t="shared" si="12"/>
        <v>0</v>
      </c>
      <c r="U23" s="61">
        <f t="shared" si="12"/>
        <v>0</v>
      </c>
      <c r="V23" s="61">
        <f t="shared" si="12"/>
        <v>0</v>
      </c>
      <c r="W23" s="61">
        <f t="shared" si="12"/>
        <v>0</v>
      </c>
      <c r="X23" s="61">
        <f t="shared" si="12"/>
        <v>0</v>
      </c>
      <c r="Y23" s="61">
        <f t="shared" si="12"/>
        <v>0</v>
      </c>
      <c r="Z23" s="61">
        <f>SUMIF($B24:$B346,$B23,Z24:Z107)</f>
        <v>0</v>
      </c>
      <c r="AA23" s="61">
        <f>SUMIF($B24:$B344,$B23,AA24:AA105)</f>
        <v>0</v>
      </c>
      <c r="AB23" s="61">
        <f>SUMIF($B24:$B344,$B23,AB24:AB105)</f>
        <v>0</v>
      </c>
      <c r="AC23" s="61">
        <f>SUMIF($B24:$B344,$B23,AC24:AC105)</f>
        <v>0</v>
      </c>
      <c r="AD23" s="61">
        <f>SUMIF($B24:$B344,$B23,AD24:AD105)</f>
        <v>0</v>
      </c>
      <c r="AE23" s="61">
        <f>SUMIF($B24:$B344,$B23,AE24:AE105)</f>
        <v>0</v>
      </c>
      <c r="AF23" s="61">
        <f aca="true" t="shared" si="13" ref="AF23:AL23">SUMIF($B24:$B346,$B23,AF24:AF107)</f>
        <v>0</v>
      </c>
      <c r="AG23" s="61">
        <f t="shared" si="13"/>
        <v>0</v>
      </c>
      <c r="AH23" s="61">
        <f t="shared" si="13"/>
        <v>0</v>
      </c>
      <c r="AI23" s="61">
        <f t="shared" si="13"/>
        <v>0</v>
      </c>
      <c r="AJ23" s="61">
        <f t="shared" si="13"/>
        <v>0</v>
      </c>
      <c r="AK23" s="61">
        <f t="shared" si="13"/>
        <v>0</v>
      </c>
      <c r="AL23" s="61">
        <f t="shared" si="13"/>
        <v>0</v>
      </c>
    </row>
    <row r="24" spans="1:38" ht="12.75">
      <c r="A24" s="55" t="s">
        <v>309</v>
      </c>
      <c r="B24" s="56" t="s">
        <v>310</v>
      </c>
      <c r="C24" s="55" t="s">
        <v>364</v>
      </c>
      <c r="D24" s="61">
        <f>SUMIF($B25:$B347,$B24,D25:D107)</f>
        <v>0</v>
      </c>
      <c r="E24" s="61">
        <f aca="true" t="shared" si="14" ref="E24:Y24">SUMIF($B25:$B345,$B24,E25:E105)</f>
        <v>0</v>
      </c>
      <c r="F24" s="61">
        <f t="shared" si="14"/>
        <v>0</v>
      </c>
      <c r="G24" s="61">
        <f t="shared" si="14"/>
        <v>0</v>
      </c>
      <c r="H24" s="61">
        <f t="shared" si="14"/>
        <v>0</v>
      </c>
      <c r="I24" s="61">
        <f t="shared" si="14"/>
        <v>0</v>
      </c>
      <c r="J24" s="61">
        <f t="shared" si="14"/>
        <v>0</v>
      </c>
      <c r="K24" s="61">
        <f t="shared" si="14"/>
        <v>0</v>
      </c>
      <c r="L24" s="61">
        <f t="shared" si="14"/>
        <v>0</v>
      </c>
      <c r="M24" s="61">
        <f t="shared" si="14"/>
        <v>0</v>
      </c>
      <c r="N24" s="61">
        <f t="shared" si="14"/>
        <v>0</v>
      </c>
      <c r="O24" s="61">
        <f t="shared" si="14"/>
        <v>0</v>
      </c>
      <c r="P24" s="61">
        <f t="shared" si="14"/>
        <v>0</v>
      </c>
      <c r="Q24" s="61">
        <f t="shared" si="14"/>
        <v>0</v>
      </c>
      <c r="R24" s="61">
        <f t="shared" si="14"/>
        <v>0</v>
      </c>
      <c r="S24" s="61">
        <f t="shared" si="14"/>
        <v>0</v>
      </c>
      <c r="T24" s="61">
        <f t="shared" si="14"/>
        <v>0</v>
      </c>
      <c r="U24" s="61">
        <f t="shared" si="14"/>
        <v>0</v>
      </c>
      <c r="V24" s="61">
        <f t="shared" si="14"/>
        <v>0</v>
      </c>
      <c r="W24" s="61">
        <f t="shared" si="14"/>
        <v>0</v>
      </c>
      <c r="X24" s="61">
        <f t="shared" si="14"/>
        <v>0</v>
      </c>
      <c r="Y24" s="61">
        <f t="shared" si="14"/>
        <v>0</v>
      </c>
      <c r="Z24" s="61">
        <f>SUMIF($B25:$B347,$B24,Z25:Z107)</f>
        <v>0</v>
      </c>
      <c r="AA24" s="61">
        <f>SUMIF($B25:$B345,$B24,AA25:AA105)</f>
        <v>0</v>
      </c>
      <c r="AB24" s="61">
        <f>SUMIF($B25:$B345,$B24,AB25:AB105)</f>
        <v>0</v>
      </c>
      <c r="AC24" s="61">
        <f>SUMIF($B25:$B345,$B24,AC25:AC105)</f>
        <v>0</v>
      </c>
      <c r="AD24" s="61">
        <f>SUMIF($B25:$B345,$B24,AD25:AD105)</f>
        <v>0</v>
      </c>
      <c r="AE24" s="61">
        <f>SUMIF($B25:$B345,$B24,AE25:AE105)</f>
        <v>0</v>
      </c>
      <c r="AF24" s="61">
        <f aca="true" t="shared" si="15" ref="AF24:AL24">SUMIF($B25:$B347,$B24,AF25:AF107)</f>
        <v>0</v>
      </c>
      <c r="AG24" s="61">
        <f t="shared" si="15"/>
        <v>0</v>
      </c>
      <c r="AH24" s="61">
        <f t="shared" si="15"/>
        <v>0</v>
      </c>
      <c r="AI24" s="61">
        <f t="shared" si="15"/>
        <v>0</v>
      </c>
      <c r="AJ24" s="61">
        <f t="shared" si="15"/>
        <v>0</v>
      </c>
      <c r="AK24" s="61">
        <f t="shared" si="15"/>
        <v>0</v>
      </c>
      <c r="AL24" s="61">
        <f t="shared" si="15"/>
        <v>0</v>
      </c>
    </row>
    <row r="25" spans="1:38" ht="12.75">
      <c r="A25" s="57" t="s">
        <v>311</v>
      </c>
      <c r="B25" s="57" t="s">
        <v>312</v>
      </c>
      <c r="C25" s="55" t="s">
        <v>364</v>
      </c>
      <c r="D25" s="63">
        <f>D31+D43+D76+D77+D84+D85</f>
        <v>0</v>
      </c>
      <c r="E25" s="63">
        <f aca="true" t="shared" si="16" ref="E25:Y25">E31+E41+E74+E75+E82+E83</f>
        <v>0</v>
      </c>
      <c r="F25" s="63">
        <f t="shared" si="16"/>
        <v>0</v>
      </c>
      <c r="G25" s="63">
        <f t="shared" si="16"/>
        <v>0</v>
      </c>
      <c r="H25" s="63">
        <f t="shared" si="16"/>
        <v>0</v>
      </c>
      <c r="I25" s="63">
        <f t="shared" si="16"/>
        <v>0</v>
      </c>
      <c r="J25" s="63">
        <f t="shared" si="16"/>
        <v>0</v>
      </c>
      <c r="K25" s="63">
        <f t="shared" si="16"/>
        <v>0</v>
      </c>
      <c r="L25" s="63">
        <f t="shared" si="16"/>
        <v>0</v>
      </c>
      <c r="M25" s="63">
        <f t="shared" si="16"/>
        <v>0</v>
      </c>
      <c r="N25" s="63">
        <f t="shared" si="16"/>
        <v>0</v>
      </c>
      <c r="O25" s="63">
        <f t="shared" si="16"/>
        <v>0</v>
      </c>
      <c r="P25" s="63">
        <f t="shared" si="16"/>
        <v>0</v>
      </c>
      <c r="Q25" s="63">
        <f t="shared" si="16"/>
        <v>0</v>
      </c>
      <c r="R25" s="63">
        <f t="shared" si="16"/>
        <v>0</v>
      </c>
      <c r="S25" s="63">
        <f t="shared" si="16"/>
        <v>0</v>
      </c>
      <c r="T25" s="63">
        <f t="shared" si="16"/>
        <v>0</v>
      </c>
      <c r="U25" s="63">
        <f t="shared" si="16"/>
        <v>0</v>
      </c>
      <c r="V25" s="63">
        <f t="shared" si="16"/>
        <v>0</v>
      </c>
      <c r="W25" s="63">
        <f t="shared" si="16"/>
        <v>0</v>
      </c>
      <c r="X25" s="63">
        <f t="shared" si="16"/>
        <v>0</v>
      </c>
      <c r="Y25" s="63">
        <f t="shared" si="16"/>
        <v>0</v>
      </c>
      <c r="Z25" s="63">
        <f>Z31+Z43+Z76+Z77+Z84+Z85</f>
        <v>349.13189827705236</v>
      </c>
      <c r="AA25" s="63">
        <f>AA31+AA41+AA74+AA75+AA82+AA83</f>
        <v>0</v>
      </c>
      <c r="AB25" s="63">
        <f>AB31+AB41+AB74+AB75+AB82+AB83</f>
        <v>0</v>
      </c>
      <c r="AC25" s="63">
        <f>AC31+AC41+AC74+AC75+AC82+AC83</f>
        <v>0</v>
      </c>
      <c r="AD25" s="63">
        <f>AD31+AD41+AD74+AD75+AD82+AD83</f>
        <v>0</v>
      </c>
      <c r="AE25" s="63">
        <f>AE31+AE41+AE74+AE75+AE82+AE83</f>
        <v>0</v>
      </c>
      <c r="AF25" s="63">
        <f aca="true" t="shared" si="17" ref="AF25:AL25">AF31+AF43+AF76+AF77+AF84+AF85</f>
        <v>45.45512243333334</v>
      </c>
      <c r="AG25" s="63">
        <f t="shared" si="17"/>
        <v>349.13189827705236</v>
      </c>
      <c r="AH25" s="63">
        <f t="shared" si="17"/>
        <v>0</v>
      </c>
      <c r="AI25" s="63">
        <f t="shared" si="17"/>
        <v>0</v>
      </c>
      <c r="AJ25" s="63">
        <f t="shared" si="17"/>
        <v>0</v>
      </c>
      <c r="AK25" s="63">
        <f t="shared" si="17"/>
        <v>0</v>
      </c>
      <c r="AL25" s="63">
        <f t="shared" si="17"/>
        <v>0</v>
      </c>
    </row>
    <row r="26" spans="1:38" ht="21">
      <c r="A26" s="54" t="s">
        <v>313</v>
      </c>
      <c r="B26" s="54" t="s">
        <v>314</v>
      </c>
      <c r="C26" s="54" t="s">
        <v>364</v>
      </c>
      <c r="D26" s="58">
        <f>D27+D28+D29+D30</f>
        <v>0</v>
      </c>
      <c r="E26" s="58">
        <f aca="true" t="shared" si="18" ref="E26:AE26">E27+E28+E29+E30</f>
        <v>0</v>
      </c>
      <c r="F26" s="58">
        <f t="shared" si="18"/>
        <v>0</v>
      </c>
      <c r="G26" s="58">
        <f t="shared" si="18"/>
        <v>0</v>
      </c>
      <c r="H26" s="58">
        <f t="shared" si="18"/>
        <v>0</v>
      </c>
      <c r="I26" s="58">
        <f t="shared" si="18"/>
        <v>0</v>
      </c>
      <c r="J26" s="58">
        <f t="shared" si="18"/>
        <v>0</v>
      </c>
      <c r="K26" s="58">
        <f t="shared" si="18"/>
        <v>0</v>
      </c>
      <c r="L26" s="58">
        <f t="shared" si="18"/>
        <v>0</v>
      </c>
      <c r="M26" s="58">
        <f t="shared" si="18"/>
        <v>0</v>
      </c>
      <c r="N26" s="58">
        <f t="shared" si="18"/>
        <v>0</v>
      </c>
      <c r="O26" s="58">
        <f t="shared" si="18"/>
        <v>0</v>
      </c>
      <c r="P26" s="58">
        <f t="shared" si="18"/>
        <v>0</v>
      </c>
      <c r="Q26" s="58">
        <f t="shared" si="18"/>
        <v>0</v>
      </c>
      <c r="R26" s="58">
        <f t="shared" si="18"/>
        <v>0</v>
      </c>
      <c r="S26" s="58">
        <f t="shared" si="18"/>
        <v>0</v>
      </c>
      <c r="T26" s="58">
        <f t="shared" si="18"/>
        <v>0</v>
      </c>
      <c r="U26" s="58">
        <f t="shared" si="18"/>
        <v>0</v>
      </c>
      <c r="V26" s="58">
        <f t="shared" si="18"/>
        <v>0</v>
      </c>
      <c r="W26" s="58">
        <f t="shared" si="18"/>
        <v>0</v>
      </c>
      <c r="X26" s="58">
        <f t="shared" si="18"/>
        <v>0</v>
      </c>
      <c r="Y26" s="58">
        <f t="shared" si="18"/>
        <v>0</v>
      </c>
      <c r="Z26" s="58">
        <f>Z27+Z28+Z29+Z30</f>
        <v>0</v>
      </c>
      <c r="AA26" s="58">
        <f t="shared" si="18"/>
        <v>0</v>
      </c>
      <c r="AB26" s="58">
        <f t="shared" si="18"/>
        <v>0</v>
      </c>
      <c r="AC26" s="58">
        <f t="shared" si="18"/>
        <v>0</v>
      </c>
      <c r="AD26" s="58">
        <f t="shared" si="18"/>
        <v>0</v>
      </c>
      <c r="AE26" s="58">
        <f t="shared" si="18"/>
        <v>0</v>
      </c>
      <c r="AF26" s="58">
        <f aca="true" t="shared" si="19" ref="AF26:AL26">AF27+AF28+AF29+AF30</f>
        <v>0</v>
      </c>
      <c r="AG26" s="58">
        <f t="shared" si="19"/>
        <v>0</v>
      </c>
      <c r="AH26" s="58">
        <f t="shared" si="19"/>
        <v>0</v>
      </c>
      <c r="AI26" s="58">
        <f t="shared" si="19"/>
        <v>0</v>
      </c>
      <c r="AJ26" s="58">
        <f t="shared" si="19"/>
        <v>0</v>
      </c>
      <c r="AK26" s="58">
        <f t="shared" si="19"/>
        <v>0</v>
      </c>
      <c r="AL26" s="58">
        <f t="shared" si="19"/>
        <v>0</v>
      </c>
    </row>
    <row r="27" spans="1:38" ht="42">
      <c r="A27" s="54" t="s">
        <v>315</v>
      </c>
      <c r="B27" s="54" t="s">
        <v>316</v>
      </c>
      <c r="C27" s="54" t="s">
        <v>364</v>
      </c>
      <c r="D27" s="64">
        <v>0</v>
      </c>
      <c r="E27" s="64">
        <v>0</v>
      </c>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c r="AD27" s="64">
        <v>0</v>
      </c>
      <c r="AE27" s="64">
        <v>0</v>
      </c>
      <c r="AF27" s="64">
        <v>0</v>
      </c>
      <c r="AG27" s="64">
        <v>0</v>
      </c>
      <c r="AH27" s="64">
        <v>0</v>
      </c>
      <c r="AI27" s="64">
        <v>0</v>
      </c>
      <c r="AJ27" s="64">
        <v>0</v>
      </c>
      <c r="AK27" s="64">
        <v>0</v>
      </c>
      <c r="AL27" s="64">
        <v>0</v>
      </c>
    </row>
    <row r="28" spans="1:38" ht="31.5">
      <c r="A28" s="54" t="s">
        <v>317</v>
      </c>
      <c r="B28" s="54" t="s">
        <v>318</v>
      </c>
      <c r="C28" s="54" t="s">
        <v>364</v>
      </c>
      <c r="D28" s="64">
        <v>0</v>
      </c>
      <c r="E28" s="64">
        <v>0</v>
      </c>
      <c r="F28" s="64">
        <v>0</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c r="AK28" s="64">
        <v>0</v>
      </c>
      <c r="AL28" s="64">
        <v>0</v>
      </c>
    </row>
    <row r="29" spans="1:38" ht="31.5">
      <c r="A29" s="54" t="s">
        <v>319</v>
      </c>
      <c r="B29" s="54" t="s">
        <v>320</v>
      </c>
      <c r="C29" s="54" t="s">
        <v>364</v>
      </c>
      <c r="D29" s="64">
        <v>0</v>
      </c>
      <c r="E29" s="64">
        <v>0</v>
      </c>
      <c r="F29" s="64">
        <v>0</v>
      </c>
      <c r="G29" s="64">
        <v>0</v>
      </c>
      <c r="H29" s="64">
        <v>0</v>
      </c>
      <c r="I29" s="64">
        <v>0</v>
      </c>
      <c r="J29" s="64">
        <v>0</v>
      </c>
      <c r="K29" s="64">
        <v>0</v>
      </c>
      <c r="L29" s="64">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64">
        <v>0</v>
      </c>
      <c r="AI29" s="64">
        <v>0</v>
      </c>
      <c r="AJ29" s="64">
        <v>0</v>
      </c>
      <c r="AK29" s="64">
        <v>0</v>
      </c>
      <c r="AL29" s="64">
        <v>0</v>
      </c>
    </row>
    <row r="30" spans="1:38" ht="21">
      <c r="A30" s="54" t="s">
        <v>321</v>
      </c>
      <c r="B30" s="54" t="s">
        <v>322</v>
      </c>
      <c r="C30" s="54" t="s">
        <v>364</v>
      </c>
      <c r="D30" s="64">
        <v>0</v>
      </c>
      <c r="E30" s="64">
        <v>0</v>
      </c>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4">
        <v>0</v>
      </c>
      <c r="AG30" s="64">
        <v>0</v>
      </c>
      <c r="AH30" s="64">
        <v>0</v>
      </c>
      <c r="AI30" s="64">
        <v>0</v>
      </c>
      <c r="AJ30" s="64">
        <v>0</v>
      </c>
      <c r="AK30" s="64">
        <v>0</v>
      </c>
      <c r="AL30" s="64">
        <v>0</v>
      </c>
    </row>
    <row r="31" spans="1:38" ht="31.5">
      <c r="A31" s="54" t="s">
        <v>323</v>
      </c>
      <c r="B31" s="54" t="s">
        <v>324</v>
      </c>
      <c r="C31" s="54" t="s">
        <v>364</v>
      </c>
      <c r="D31" s="64">
        <f>D32+D33+D36+D37</f>
        <v>0</v>
      </c>
      <c r="E31" s="64">
        <f aca="true" t="shared" si="20" ref="E31:Y31">E32+E33+E34+E35</f>
        <v>0</v>
      </c>
      <c r="F31" s="64">
        <f t="shared" si="20"/>
        <v>0</v>
      </c>
      <c r="G31" s="64">
        <f t="shared" si="20"/>
        <v>0</v>
      </c>
      <c r="H31" s="64">
        <f t="shared" si="20"/>
        <v>0</v>
      </c>
      <c r="I31" s="64">
        <f t="shared" si="20"/>
        <v>0</v>
      </c>
      <c r="J31" s="64">
        <f t="shared" si="20"/>
        <v>0</v>
      </c>
      <c r="K31" s="64">
        <f t="shared" si="20"/>
        <v>0</v>
      </c>
      <c r="L31" s="64">
        <f t="shared" si="20"/>
        <v>0</v>
      </c>
      <c r="M31" s="64">
        <f t="shared" si="20"/>
        <v>0</v>
      </c>
      <c r="N31" s="64">
        <f t="shared" si="20"/>
        <v>0</v>
      </c>
      <c r="O31" s="64">
        <f t="shared" si="20"/>
        <v>0</v>
      </c>
      <c r="P31" s="64">
        <f t="shared" si="20"/>
        <v>0</v>
      </c>
      <c r="Q31" s="64">
        <f t="shared" si="20"/>
        <v>0</v>
      </c>
      <c r="R31" s="64">
        <f t="shared" si="20"/>
        <v>0</v>
      </c>
      <c r="S31" s="64">
        <f t="shared" si="20"/>
        <v>0</v>
      </c>
      <c r="T31" s="64">
        <f t="shared" si="20"/>
        <v>0</v>
      </c>
      <c r="U31" s="64">
        <f t="shared" si="20"/>
        <v>0</v>
      </c>
      <c r="V31" s="64">
        <f t="shared" si="20"/>
        <v>0</v>
      </c>
      <c r="W31" s="64">
        <f t="shared" si="20"/>
        <v>0</v>
      </c>
      <c r="X31" s="64">
        <f t="shared" si="20"/>
        <v>0</v>
      </c>
      <c r="Y31" s="64">
        <f t="shared" si="20"/>
        <v>0</v>
      </c>
      <c r="Z31" s="64">
        <f>Z32+Z33+Z36+Z37</f>
        <v>16.6957503</v>
      </c>
      <c r="AA31" s="64">
        <f>AA32+AA33+AA34+AA35</f>
        <v>0</v>
      </c>
      <c r="AB31" s="64">
        <f>AB32+AB33+AB34+AB35</f>
        <v>0</v>
      </c>
      <c r="AC31" s="64">
        <f>AC32+AC33+AC34+AC35</f>
        <v>0</v>
      </c>
      <c r="AD31" s="64">
        <f>AD32+AD33+AD34+AD35</f>
        <v>0</v>
      </c>
      <c r="AE31" s="64">
        <f>AE32+AE33+AE34+AE35</f>
        <v>0</v>
      </c>
      <c r="AF31" s="64">
        <f aca="true" t="shared" si="21" ref="AF31:AL31">AF32+AF33+AF36+AF37</f>
        <v>45.45512243333334</v>
      </c>
      <c r="AG31" s="64">
        <f t="shared" si="21"/>
        <v>16.6957503</v>
      </c>
      <c r="AH31" s="64">
        <f t="shared" si="21"/>
        <v>0</v>
      </c>
      <c r="AI31" s="64">
        <f t="shared" si="21"/>
        <v>0</v>
      </c>
      <c r="AJ31" s="64">
        <f t="shared" si="21"/>
        <v>0</v>
      </c>
      <c r="AK31" s="64">
        <f t="shared" si="21"/>
        <v>0</v>
      </c>
      <c r="AL31" s="64">
        <f t="shared" si="21"/>
        <v>0</v>
      </c>
    </row>
    <row r="32" spans="1:38" ht="21">
      <c r="A32" s="54" t="s">
        <v>325</v>
      </c>
      <c r="B32" s="54" t="s">
        <v>326</v>
      </c>
      <c r="C32" s="54" t="s">
        <v>364</v>
      </c>
      <c r="D32" s="64">
        <v>0</v>
      </c>
      <c r="E32" s="64">
        <v>0</v>
      </c>
      <c r="F32" s="64">
        <v>0</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c r="AK32" s="64">
        <v>0</v>
      </c>
      <c r="AL32" s="64">
        <v>0</v>
      </c>
    </row>
    <row r="33" spans="1:38" ht="14.25" customHeight="1">
      <c r="A33" s="54" t="s">
        <v>327</v>
      </c>
      <c r="B33" s="54" t="s">
        <v>328</v>
      </c>
      <c r="C33" s="54" t="s">
        <v>364</v>
      </c>
      <c r="D33" s="58">
        <f>SUM(D34:D35)</f>
        <v>0</v>
      </c>
      <c r="E33" s="58">
        <f>SUM(E34:E35)</f>
        <v>0</v>
      </c>
      <c r="F33" s="58">
        <f aca="true" t="shared" si="22" ref="F33:AL33">SUM(F34:F35)</f>
        <v>0</v>
      </c>
      <c r="G33" s="58">
        <f t="shared" si="22"/>
        <v>0</v>
      </c>
      <c r="H33" s="58">
        <f t="shared" si="22"/>
        <v>0</v>
      </c>
      <c r="I33" s="58">
        <f t="shared" si="22"/>
        <v>0</v>
      </c>
      <c r="J33" s="58">
        <f t="shared" si="22"/>
        <v>0</v>
      </c>
      <c r="K33" s="58">
        <f t="shared" si="22"/>
        <v>0</v>
      </c>
      <c r="L33" s="58">
        <f t="shared" si="22"/>
        <v>0</v>
      </c>
      <c r="M33" s="58">
        <f t="shared" si="22"/>
        <v>0</v>
      </c>
      <c r="N33" s="58">
        <f t="shared" si="22"/>
        <v>0</v>
      </c>
      <c r="O33" s="58">
        <f t="shared" si="22"/>
        <v>0</v>
      </c>
      <c r="P33" s="58">
        <f t="shared" si="22"/>
        <v>0</v>
      </c>
      <c r="Q33" s="58">
        <f t="shared" si="22"/>
        <v>0</v>
      </c>
      <c r="R33" s="58">
        <f t="shared" si="22"/>
        <v>0</v>
      </c>
      <c r="S33" s="58">
        <f t="shared" si="22"/>
        <v>0</v>
      </c>
      <c r="T33" s="58">
        <f t="shared" si="22"/>
        <v>0</v>
      </c>
      <c r="U33" s="58">
        <f t="shared" si="22"/>
        <v>0</v>
      </c>
      <c r="V33" s="58">
        <f t="shared" si="22"/>
        <v>0</v>
      </c>
      <c r="W33" s="58">
        <f t="shared" si="22"/>
        <v>0</v>
      </c>
      <c r="X33" s="58">
        <f t="shared" si="22"/>
        <v>0</v>
      </c>
      <c r="Y33" s="58">
        <f t="shared" si="22"/>
        <v>0</v>
      </c>
      <c r="Z33" s="58">
        <f t="shared" si="22"/>
        <v>15.633783333333334</v>
      </c>
      <c r="AA33" s="58">
        <f t="shared" si="22"/>
        <v>0</v>
      </c>
      <c r="AB33" s="58">
        <f t="shared" si="22"/>
        <v>0</v>
      </c>
      <c r="AC33" s="58">
        <f t="shared" si="22"/>
        <v>0</v>
      </c>
      <c r="AD33" s="58">
        <f t="shared" si="22"/>
        <v>0</v>
      </c>
      <c r="AE33" s="58">
        <f t="shared" si="22"/>
        <v>0</v>
      </c>
      <c r="AF33" s="58">
        <f t="shared" si="22"/>
        <v>0</v>
      </c>
      <c r="AG33" s="58">
        <f t="shared" si="22"/>
        <v>15.633783333333334</v>
      </c>
      <c r="AH33" s="58">
        <f t="shared" si="22"/>
        <v>0</v>
      </c>
      <c r="AI33" s="58">
        <f t="shared" si="22"/>
        <v>0</v>
      </c>
      <c r="AJ33" s="58">
        <f t="shared" si="22"/>
        <v>0</v>
      </c>
      <c r="AK33" s="58">
        <f t="shared" si="22"/>
        <v>0</v>
      </c>
      <c r="AL33" s="58">
        <f t="shared" si="22"/>
        <v>0</v>
      </c>
    </row>
    <row r="34" spans="1:38" s="138" customFormat="1" ht="31.5">
      <c r="A34" s="113" t="s">
        <v>327</v>
      </c>
      <c r="B34" s="113" t="s">
        <v>484</v>
      </c>
      <c r="C34" s="113" t="s">
        <v>377</v>
      </c>
      <c r="D34" s="116">
        <v>0</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0</v>
      </c>
      <c r="Y34" s="116">
        <v>0</v>
      </c>
      <c r="Z34" s="115">
        <f>'прил.3'!G34</f>
        <v>7.094433333333334</v>
      </c>
      <c r="AA34" s="115">
        <f>'прил.3'!H34</f>
        <v>0</v>
      </c>
      <c r="AB34" s="115">
        <f>'прил.3'!I34</f>
        <v>0</v>
      </c>
      <c r="AC34" s="115">
        <f>'прил.3'!J34</f>
        <v>0</v>
      </c>
      <c r="AD34" s="115">
        <f>'прил.3'!K34</f>
        <v>0</v>
      </c>
      <c r="AE34" s="115">
        <f>'прил.3'!L34</f>
        <v>0</v>
      </c>
      <c r="AF34" s="115">
        <f aca="true" t="shared" si="23" ref="AF34:AL35">D34+K34+R34+Y34</f>
        <v>0</v>
      </c>
      <c r="AG34" s="115">
        <f t="shared" si="23"/>
        <v>7.094433333333334</v>
      </c>
      <c r="AH34" s="115">
        <f t="shared" si="23"/>
        <v>0</v>
      </c>
      <c r="AI34" s="115">
        <f t="shared" si="23"/>
        <v>0</v>
      </c>
      <c r="AJ34" s="115">
        <f t="shared" si="23"/>
        <v>0</v>
      </c>
      <c r="AK34" s="115">
        <f t="shared" si="23"/>
        <v>0</v>
      </c>
      <c r="AL34" s="115">
        <f t="shared" si="23"/>
        <v>0</v>
      </c>
    </row>
    <row r="35" spans="1:38" s="138" customFormat="1" ht="31.5">
      <c r="A35" s="113" t="s">
        <v>327</v>
      </c>
      <c r="B35" s="113" t="s">
        <v>486</v>
      </c>
      <c r="C35" s="113" t="s">
        <v>378</v>
      </c>
      <c r="D35" s="116">
        <v>0</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5">
        <f>'прил.3'!G35</f>
        <v>8.53935</v>
      </c>
      <c r="AA35" s="115">
        <f>'прил.3'!H35</f>
        <v>0</v>
      </c>
      <c r="AB35" s="115">
        <f>'прил.3'!I35</f>
        <v>0</v>
      </c>
      <c r="AC35" s="115">
        <f>'прил.3'!J35</f>
        <v>0</v>
      </c>
      <c r="AD35" s="115">
        <f>'прил.3'!K35</f>
        <v>0</v>
      </c>
      <c r="AE35" s="115">
        <f>'прил.3'!L35</f>
        <v>0</v>
      </c>
      <c r="AF35" s="115">
        <f>D35+K35+R35+Y35</f>
        <v>0</v>
      </c>
      <c r="AG35" s="115">
        <f t="shared" si="23"/>
        <v>8.53935</v>
      </c>
      <c r="AH35" s="115">
        <f t="shared" si="23"/>
        <v>0</v>
      </c>
      <c r="AI35" s="115">
        <f t="shared" si="23"/>
        <v>0</v>
      </c>
      <c r="AJ35" s="115">
        <f t="shared" si="23"/>
        <v>0</v>
      </c>
      <c r="AK35" s="115">
        <f t="shared" si="23"/>
        <v>0</v>
      </c>
      <c r="AL35" s="115">
        <f t="shared" si="23"/>
        <v>0</v>
      </c>
    </row>
    <row r="36" spans="1:38" ht="12.75">
      <c r="A36" s="54" t="s">
        <v>329</v>
      </c>
      <c r="B36" s="54" t="s">
        <v>330</v>
      </c>
      <c r="C36" s="54" t="s">
        <v>364</v>
      </c>
      <c r="D36" s="64">
        <v>0</v>
      </c>
      <c r="E36" s="64">
        <f aca="true" t="shared" si="24" ref="E36:AL36">E37+E49+E53+E54</f>
        <v>0</v>
      </c>
      <c r="F36" s="64">
        <f t="shared" si="24"/>
        <v>0</v>
      </c>
      <c r="G36" s="64">
        <f t="shared" si="24"/>
        <v>0</v>
      </c>
      <c r="H36" s="64">
        <f t="shared" si="24"/>
        <v>0</v>
      </c>
      <c r="I36" s="64">
        <f t="shared" si="24"/>
        <v>0</v>
      </c>
      <c r="J36" s="64">
        <f t="shared" si="24"/>
        <v>0</v>
      </c>
      <c r="K36" s="64">
        <f t="shared" si="24"/>
        <v>0</v>
      </c>
      <c r="L36" s="64">
        <f t="shared" si="24"/>
        <v>0</v>
      </c>
      <c r="M36" s="64">
        <f t="shared" si="24"/>
        <v>0</v>
      </c>
      <c r="N36" s="64">
        <f t="shared" si="24"/>
        <v>0</v>
      </c>
      <c r="O36" s="64">
        <f t="shared" si="24"/>
        <v>0</v>
      </c>
      <c r="P36" s="64">
        <f t="shared" si="24"/>
        <v>0</v>
      </c>
      <c r="Q36" s="64">
        <f t="shared" si="24"/>
        <v>0</v>
      </c>
      <c r="R36" s="64">
        <f t="shared" si="24"/>
        <v>0</v>
      </c>
      <c r="S36" s="64">
        <f t="shared" si="24"/>
        <v>0</v>
      </c>
      <c r="T36" s="64">
        <f t="shared" si="24"/>
        <v>0</v>
      </c>
      <c r="U36" s="64">
        <f t="shared" si="24"/>
        <v>0</v>
      </c>
      <c r="V36" s="64">
        <f t="shared" si="24"/>
        <v>0</v>
      </c>
      <c r="W36" s="64">
        <f t="shared" si="24"/>
        <v>0</v>
      </c>
      <c r="X36" s="64">
        <f t="shared" si="24"/>
        <v>0</v>
      </c>
      <c r="Y36" s="64">
        <f t="shared" si="24"/>
        <v>22.72756121666667</v>
      </c>
      <c r="Z36" s="64">
        <v>0</v>
      </c>
      <c r="AA36" s="64">
        <f t="shared" si="24"/>
        <v>0</v>
      </c>
      <c r="AB36" s="64">
        <f t="shared" si="24"/>
        <v>0</v>
      </c>
      <c r="AC36" s="64">
        <f t="shared" si="24"/>
        <v>0</v>
      </c>
      <c r="AD36" s="64">
        <f t="shared" si="24"/>
        <v>0</v>
      </c>
      <c r="AE36" s="64">
        <f t="shared" si="24"/>
        <v>0</v>
      </c>
      <c r="AF36" s="64">
        <f t="shared" si="24"/>
        <v>22.72756121666667</v>
      </c>
      <c r="AG36" s="64">
        <v>0</v>
      </c>
      <c r="AH36" s="64">
        <f t="shared" si="24"/>
        <v>0</v>
      </c>
      <c r="AI36" s="64">
        <f t="shared" si="24"/>
        <v>0</v>
      </c>
      <c r="AJ36" s="64">
        <f t="shared" si="24"/>
        <v>0</v>
      </c>
      <c r="AK36" s="64">
        <f t="shared" si="24"/>
        <v>0</v>
      </c>
      <c r="AL36" s="64">
        <f t="shared" si="24"/>
        <v>0</v>
      </c>
    </row>
    <row r="37" spans="1:38" ht="21">
      <c r="A37" s="54" t="s">
        <v>331</v>
      </c>
      <c r="B37" s="54" t="s">
        <v>332</v>
      </c>
      <c r="C37" s="54" t="s">
        <v>364</v>
      </c>
      <c r="D37" s="64">
        <f>SUM(D38:D42)</f>
        <v>0</v>
      </c>
      <c r="E37" s="64">
        <f aca="true" t="shared" si="25" ref="E37:Y37">SUM(E38:E46)</f>
        <v>0</v>
      </c>
      <c r="F37" s="64">
        <f t="shared" si="25"/>
        <v>0</v>
      </c>
      <c r="G37" s="64">
        <f t="shared" si="25"/>
        <v>0</v>
      </c>
      <c r="H37" s="64">
        <f t="shared" si="25"/>
        <v>0</v>
      </c>
      <c r="I37" s="64">
        <f t="shared" si="25"/>
        <v>0</v>
      </c>
      <c r="J37" s="64">
        <f t="shared" si="25"/>
        <v>0</v>
      </c>
      <c r="K37" s="64">
        <f t="shared" si="25"/>
        <v>0</v>
      </c>
      <c r="L37" s="64">
        <f t="shared" si="25"/>
        <v>0</v>
      </c>
      <c r="M37" s="64">
        <f t="shared" si="25"/>
        <v>0</v>
      </c>
      <c r="N37" s="64">
        <f t="shared" si="25"/>
        <v>0</v>
      </c>
      <c r="O37" s="64">
        <f t="shared" si="25"/>
        <v>0</v>
      </c>
      <c r="P37" s="64">
        <f t="shared" si="25"/>
        <v>0</v>
      </c>
      <c r="Q37" s="64">
        <f t="shared" si="25"/>
        <v>0</v>
      </c>
      <c r="R37" s="64">
        <f t="shared" si="25"/>
        <v>0</v>
      </c>
      <c r="S37" s="64">
        <f t="shared" si="25"/>
        <v>0</v>
      </c>
      <c r="T37" s="64">
        <f t="shared" si="25"/>
        <v>0</v>
      </c>
      <c r="U37" s="64">
        <f t="shared" si="25"/>
        <v>0</v>
      </c>
      <c r="V37" s="64">
        <f t="shared" si="25"/>
        <v>0</v>
      </c>
      <c r="W37" s="64">
        <f t="shared" si="25"/>
        <v>0</v>
      </c>
      <c r="X37" s="64">
        <f t="shared" si="25"/>
        <v>0</v>
      </c>
      <c r="Y37" s="64">
        <f t="shared" si="25"/>
        <v>22.72756121666667</v>
      </c>
      <c r="Z37" s="64">
        <f>SUM(Z38:Z42)</f>
        <v>1.0619669666666667</v>
      </c>
      <c r="AA37" s="64">
        <f aca="true" t="shared" si="26" ref="AA37:AF37">SUM(AA38:AA46)</f>
        <v>0</v>
      </c>
      <c r="AB37" s="64">
        <f t="shared" si="26"/>
        <v>0</v>
      </c>
      <c r="AC37" s="64">
        <f t="shared" si="26"/>
        <v>0</v>
      </c>
      <c r="AD37" s="64">
        <f t="shared" si="26"/>
        <v>0</v>
      </c>
      <c r="AE37" s="64">
        <f t="shared" si="26"/>
        <v>0</v>
      </c>
      <c r="AF37" s="64">
        <f t="shared" si="26"/>
        <v>22.72756121666667</v>
      </c>
      <c r="AG37" s="64">
        <f>SUM(AG38:AG42)</f>
        <v>1.0619669666666667</v>
      </c>
      <c r="AH37" s="64">
        <f>SUM(AH38:AH46)</f>
        <v>0</v>
      </c>
      <c r="AI37" s="64">
        <f>SUM(AI38:AI46)</f>
        <v>0</v>
      </c>
      <c r="AJ37" s="64">
        <f>SUM(AJ38:AJ46)</f>
        <v>0</v>
      </c>
      <c r="AK37" s="64">
        <f>SUM(AK38:AK46)</f>
        <v>0</v>
      </c>
      <c r="AL37" s="64">
        <f>SUM(AL38:AL46)</f>
        <v>0</v>
      </c>
    </row>
    <row r="38" spans="1:38" ht="12.75">
      <c r="A38" s="57"/>
      <c r="B38" s="57" t="s">
        <v>472</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s="138" customFormat="1" ht="21">
      <c r="A39" s="113" t="s">
        <v>331</v>
      </c>
      <c r="B39" s="118" t="s">
        <v>361</v>
      </c>
      <c r="C39" s="113" t="s">
        <v>379</v>
      </c>
      <c r="D39" s="116">
        <v>0</v>
      </c>
      <c r="E39" s="116">
        <v>0</v>
      </c>
      <c r="F39" s="116">
        <v>0</v>
      </c>
      <c r="G39" s="116">
        <v>0</v>
      </c>
      <c r="H39" s="116">
        <v>0</v>
      </c>
      <c r="I39" s="116">
        <v>0</v>
      </c>
      <c r="J39" s="116">
        <v>0</v>
      </c>
      <c r="K39" s="116">
        <v>0</v>
      </c>
      <c r="L39" s="116">
        <v>0</v>
      </c>
      <c r="M39" s="116">
        <v>0</v>
      </c>
      <c r="N39" s="116">
        <v>0</v>
      </c>
      <c r="O39" s="116">
        <v>0</v>
      </c>
      <c r="P39" s="116">
        <v>0</v>
      </c>
      <c r="Q39" s="116">
        <v>0</v>
      </c>
      <c r="R39" s="116">
        <v>0</v>
      </c>
      <c r="S39" s="116">
        <v>0</v>
      </c>
      <c r="T39" s="116">
        <v>0</v>
      </c>
      <c r="U39" s="116">
        <v>0</v>
      </c>
      <c r="V39" s="116">
        <v>0</v>
      </c>
      <c r="W39" s="116">
        <v>0</v>
      </c>
      <c r="X39" s="116">
        <v>0</v>
      </c>
      <c r="Y39" s="116">
        <v>19.55349095</v>
      </c>
      <c r="Z39" s="115">
        <v>0</v>
      </c>
      <c r="AA39" s="115">
        <f>'прил.3'!H39</f>
        <v>0</v>
      </c>
      <c r="AB39" s="115">
        <f>'прил.3'!I39</f>
        <v>0</v>
      </c>
      <c r="AC39" s="115">
        <f>'прил.3'!J39</f>
        <v>0</v>
      </c>
      <c r="AD39" s="115">
        <f>'прил.3'!K39</f>
        <v>0</v>
      </c>
      <c r="AE39" s="115">
        <f>'прил.3'!L39</f>
        <v>0</v>
      </c>
      <c r="AF39" s="115">
        <f aca="true" t="shared" si="27" ref="AF39:AF46">D39+K39+R39+Y39</f>
        <v>19.55349095</v>
      </c>
      <c r="AG39" s="115">
        <f>E39+L39+S39+Z39</f>
        <v>0</v>
      </c>
      <c r="AH39" s="115">
        <f aca="true" t="shared" si="28" ref="AH39:AH46">F39+M39+T39+AA39</f>
        <v>0</v>
      </c>
      <c r="AI39" s="115">
        <f aca="true" t="shared" si="29" ref="AI39:AI46">G39+N39+U39+AB39</f>
        <v>0</v>
      </c>
      <c r="AJ39" s="115">
        <f aca="true" t="shared" si="30" ref="AJ39:AJ46">H39+O39+V39+AC39</f>
        <v>0</v>
      </c>
      <c r="AK39" s="115">
        <f aca="true" t="shared" si="31" ref="AK39:AK46">I39+P39+W39+AD39</f>
        <v>0</v>
      </c>
      <c r="AL39" s="115">
        <f aca="true" t="shared" si="32" ref="AL39:AL46">J39+Q39+X39+AE39</f>
        <v>0</v>
      </c>
    </row>
    <row r="40" spans="1:38" s="138" customFormat="1" ht="21">
      <c r="A40" s="113" t="s">
        <v>331</v>
      </c>
      <c r="B40" s="118" t="s">
        <v>433</v>
      </c>
      <c r="C40" s="113" t="s">
        <v>434</v>
      </c>
      <c r="D40" s="116">
        <v>0</v>
      </c>
      <c r="E40" s="116">
        <v>0</v>
      </c>
      <c r="F40" s="116">
        <v>0</v>
      </c>
      <c r="G40" s="116">
        <v>0</v>
      </c>
      <c r="H40" s="116">
        <v>0</v>
      </c>
      <c r="I40" s="116">
        <v>0</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3.174070266666667</v>
      </c>
      <c r="Z40" s="115">
        <v>0</v>
      </c>
      <c r="AA40" s="115">
        <f>'прил.3'!H40</f>
        <v>0</v>
      </c>
      <c r="AB40" s="115">
        <f>'прил.3'!I40</f>
        <v>0</v>
      </c>
      <c r="AC40" s="115">
        <f>'прил.3'!J40</f>
        <v>0</v>
      </c>
      <c r="AD40" s="115">
        <f>'прил.3'!K40</f>
        <v>0</v>
      </c>
      <c r="AE40" s="115">
        <f>'прил.3'!L40</f>
        <v>0</v>
      </c>
      <c r="AF40" s="115">
        <f t="shared" si="27"/>
        <v>3.174070266666667</v>
      </c>
      <c r="AG40" s="115">
        <f>E40+L40+S40+Z40</f>
        <v>0</v>
      </c>
      <c r="AH40" s="115">
        <f t="shared" si="28"/>
        <v>0</v>
      </c>
      <c r="AI40" s="115">
        <f t="shared" si="29"/>
        <v>0</v>
      </c>
      <c r="AJ40" s="115">
        <f t="shared" si="30"/>
        <v>0</v>
      </c>
      <c r="AK40" s="115">
        <f t="shared" si="31"/>
        <v>0</v>
      </c>
      <c r="AL40" s="115">
        <f t="shared" si="32"/>
        <v>0</v>
      </c>
    </row>
    <row r="41" spans="1:38" ht="12.75">
      <c r="A41" s="105"/>
      <c r="B41" s="106" t="s">
        <v>474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row>
    <row r="42" spans="1:38" s="138" customFormat="1" ht="42">
      <c r="A42" s="113" t="s">
        <v>331</v>
      </c>
      <c r="B42" s="113" t="s">
        <v>481</v>
      </c>
      <c r="C42" s="113" t="s">
        <v>449</v>
      </c>
      <c r="D42" s="116">
        <v>0</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0</v>
      </c>
      <c r="X42" s="116">
        <v>0</v>
      </c>
      <c r="Y42" s="116">
        <v>0</v>
      </c>
      <c r="Z42" s="115">
        <f>'прил.3'!G42</f>
        <v>1.0619669666666667</v>
      </c>
      <c r="AA42" s="115">
        <f>'прил.3'!H42</f>
        <v>0</v>
      </c>
      <c r="AB42" s="115">
        <f>'прил.3'!I42</f>
        <v>0</v>
      </c>
      <c r="AC42" s="115">
        <f>'прил.3'!J42</f>
        <v>0</v>
      </c>
      <c r="AD42" s="115">
        <f>'прил.3'!K42</f>
        <v>0</v>
      </c>
      <c r="AE42" s="115">
        <f>'прил.3'!L42</f>
        <v>0</v>
      </c>
      <c r="AF42" s="115">
        <f t="shared" si="27"/>
        <v>0</v>
      </c>
      <c r="AG42" s="115">
        <f>E42+L42+S42+Z42</f>
        <v>1.0619669666666667</v>
      </c>
      <c r="AH42" s="115">
        <f t="shared" si="28"/>
        <v>0</v>
      </c>
      <c r="AI42" s="115">
        <f t="shared" si="29"/>
        <v>0</v>
      </c>
      <c r="AJ42" s="115">
        <f t="shared" si="30"/>
        <v>0</v>
      </c>
      <c r="AK42" s="115">
        <f t="shared" si="31"/>
        <v>0</v>
      </c>
      <c r="AL42" s="115">
        <f t="shared" si="32"/>
        <v>0</v>
      </c>
    </row>
    <row r="43" spans="1:38" ht="21">
      <c r="A43" s="87" t="s">
        <v>333</v>
      </c>
      <c r="B43" s="87" t="s">
        <v>334</v>
      </c>
      <c r="C43" s="87" t="s">
        <v>364</v>
      </c>
      <c r="D43" s="88">
        <f>D44+D70+D73+D75</f>
        <v>0</v>
      </c>
      <c r="E43" s="88">
        <f aca="true" t="shared" si="33" ref="E43:AL43">E44+E70+E73+E75</f>
        <v>0</v>
      </c>
      <c r="F43" s="88">
        <f>F44+F70+F73+F75</f>
        <v>0</v>
      </c>
      <c r="G43" s="88">
        <f t="shared" si="33"/>
        <v>0</v>
      </c>
      <c r="H43" s="88">
        <f t="shared" si="33"/>
        <v>0</v>
      </c>
      <c r="I43" s="88">
        <f t="shared" si="33"/>
        <v>0</v>
      </c>
      <c r="J43" s="88">
        <f t="shared" si="33"/>
        <v>0</v>
      </c>
      <c r="K43" s="88">
        <f t="shared" si="33"/>
        <v>0</v>
      </c>
      <c r="L43" s="88">
        <f t="shared" si="33"/>
        <v>0</v>
      </c>
      <c r="M43" s="88">
        <f t="shared" si="33"/>
        <v>0</v>
      </c>
      <c r="N43" s="88">
        <f t="shared" si="33"/>
        <v>0</v>
      </c>
      <c r="O43" s="88">
        <f t="shared" si="33"/>
        <v>0</v>
      </c>
      <c r="P43" s="88">
        <f t="shared" si="33"/>
        <v>0</v>
      </c>
      <c r="Q43" s="88">
        <f t="shared" si="33"/>
        <v>0</v>
      </c>
      <c r="R43" s="88">
        <f t="shared" si="33"/>
        <v>0</v>
      </c>
      <c r="S43" s="88">
        <f t="shared" si="33"/>
        <v>0</v>
      </c>
      <c r="T43" s="88">
        <f t="shared" si="33"/>
        <v>0</v>
      </c>
      <c r="U43" s="88">
        <f t="shared" si="33"/>
        <v>0</v>
      </c>
      <c r="V43" s="88">
        <f t="shared" si="33"/>
        <v>0</v>
      </c>
      <c r="W43" s="88">
        <f t="shared" si="33"/>
        <v>0</v>
      </c>
      <c r="X43" s="88">
        <f t="shared" si="33"/>
        <v>0</v>
      </c>
      <c r="Y43" s="88">
        <f t="shared" si="33"/>
        <v>0</v>
      </c>
      <c r="Z43" s="88">
        <f>Z44+Z70+Z73+Z75</f>
        <v>280.8902301020524</v>
      </c>
      <c r="AA43" s="88">
        <f t="shared" si="33"/>
        <v>0</v>
      </c>
      <c r="AB43" s="88">
        <f t="shared" si="33"/>
        <v>0</v>
      </c>
      <c r="AC43" s="88">
        <f t="shared" si="33"/>
        <v>0</v>
      </c>
      <c r="AD43" s="88">
        <f t="shared" si="33"/>
        <v>0</v>
      </c>
      <c r="AE43" s="88">
        <f t="shared" si="33"/>
        <v>0</v>
      </c>
      <c r="AF43" s="88">
        <f t="shared" si="33"/>
        <v>0</v>
      </c>
      <c r="AG43" s="88">
        <f>AG44+AG70+AG73+AG75</f>
        <v>280.8902301020524</v>
      </c>
      <c r="AH43" s="88">
        <f t="shared" si="33"/>
        <v>0</v>
      </c>
      <c r="AI43" s="88">
        <f t="shared" si="33"/>
        <v>0</v>
      </c>
      <c r="AJ43" s="88">
        <f t="shared" si="33"/>
        <v>0</v>
      </c>
      <c r="AK43" s="88">
        <f t="shared" si="33"/>
        <v>0</v>
      </c>
      <c r="AL43" s="88">
        <f t="shared" si="33"/>
        <v>0</v>
      </c>
    </row>
    <row r="44" spans="1:38" ht="21">
      <c r="A44" s="87" t="s">
        <v>335</v>
      </c>
      <c r="B44" s="87" t="s">
        <v>336</v>
      </c>
      <c r="C44" s="87" t="s">
        <v>364</v>
      </c>
      <c r="D44" s="88">
        <f>SUM(D46:D69)</f>
        <v>0</v>
      </c>
      <c r="E44" s="88">
        <f aca="true" t="shared" si="34" ref="E44:AL44">SUM(E46:E69)</f>
        <v>0</v>
      </c>
      <c r="F44" s="88">
        <f t="shared" si="34"/>
        <v>0</v>
      </c>
      <c r="G44" s="88">
        <f t="shared" si="34"/>
        <v>0</v>
      </c>
      <c r="H44" s="88">
        <f t="shared" si="34"/>
        <v>0</v>
      </c>
      <c r="I44" s="88">
        <f t="shared" si="34"/>
        <v>0</v>
      </c>
      <c r="J44" s="88">
        <f t="shared" si="34"/>
        <v>0</v>
      </c>
      <c r="K44" s="88">
        <f t="shared" si="34"/>
        <v>0</v>
      </c>
      <c r="L44" s="88">
        <f t="shared" si="34"/>
        <v>0</v>
      </c>
      <c r="M44" s="88">
        <f t="shared" si="34"/>
        <v>0</v>
      </c>
      <c r="N44" s="88">
        <f t="shared" si="34"/>
        <v>0</v>
      </c>
      <c r="O44" s="88">
        <f t="shared" si="34"/>
        <v>0</v>
      </c>
      <c r="P44" s="88">
        <f t="shared" si="34"/>
        <v>0</v>
      </c>
      <c r="Q44" s="88">
        <f t="shared" si="34"/>
        <v>0</v>
      </c>
      <c r="R44" s="88">
        <f t="shared" si="34"/>
        <v>0</v>
      </c>
      <c r="S44" s="88">
        <f t="shared" si="34"/>
        <v>0</v>
      </c>
      <c r="T44" s="88">
        <f t="shared" si="34"/>
        <v>0</v>
      </c>
      <c r="U44" s="88">
        <f t="shared" si="34"/>
        <v>0</v>
      </c>
      <c r="V44" s="88">
        <f t="shared" si="34"/>
        <v>0</v>
      </c>
      <c r="W44" s="88">
        <f t="shared" si="34"/>
        <v>0</v>
      </c>
      <c r="X44" s="88">
        <f t="shared" si="34"/>
        <v>0</v>
      </c>
      <c r="Y44" s="88">
        <f t="shared" si="34"/>
        <v>0</v>
      </c>
      <c r="Z44" s="88">
        <f>SUM(Z46:Z69)</f>
        <v>221.28336176871903</v>
      </c>
      <c r="AA44" s="88">
        <f t="shared" si="34"/>
        <v>0</v>
      </c>
      <c r="AB44" s="88">
        <f t="shared" si="34"/>
        <v>0</v>
      </c>
      <c r="AC44" s="88">
        <f t="shared" si="34"/>
        <v>0</v>
      </c>
      <c r="AD44" s="88">
        <f t="shared" si="34"/>
        <v>0</v>
      </c>
      <c r="AE44" s="88">
        <f t="shared" si="34"/>
        <v>0</v>
      </c>
      <c r="AF44" s="88">
        <f t="shared" si="34"/>
        <v>0</v>
      </c>
      <c r="AG44" s="88">
        <f>SUM(AG46:AG69)</f>
        <v>221.28336176871903</v>
      </c>
      <c r="AH44" s="88">
        <f t="shared" si="34"/>
        <v>0</v>
      </c>
      <c r="AI44" s="88">
        <f t="shared" si="34"/>
        <v>0</v>
      </c>
      <c r="AJ44" s="88">
        <f t="shared" si="34"/>
        <v>0</v>
      </c>
      <c r="AK44" s="88">
        <f t="shared" si="34"/>
        <v>0</v>
      </c>
      <c r="AL44" s="88">
        <f t="shared" si="34"/>
        <v>0</v>
      </c>
    </row>
    <row r="45" spans="1:38" ht="12.75">
      <c r="A45" s="105"/>
      <c r="B45" s="105" t="s">
        <v>472</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row r="46" spans="1:38" s="138" customFormat="1" ht="42">
      <c r="A46" s="113" t="s">
        <v>335</v>
      </c>
      <c r="B46" s="118" t="s">
        <v>372</v>
      </c>
      <c r="C46" s="113" t="s">
        <v>436</v>
      </c>
      <c r="D46" s="116">
        <v>0</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5">
        <f>'прил.3'!G46</f>
        <v>3.5120379666666666</v>
      </c>
      <c r="AA46" s="115">
        <f>'прил.3'!H46</f>
        <v>0</v>
      </c>
      <c r="AB46" s="115">
        <f>'прил.3'!I46</f>
        <v>0</v>
      </c>
      <c r="AC46" s="115">
        <f>'прил.3'!J46</f>
        <v>0</v>
      </c>
      <c r="AD46" s="115">
        <f>'прил.3'!K46</f>
        <v>0</v>
      </c>
      <c r="AE46" s="115">
        <f>'прил.3'!L46</f>
        <v>0</v>
      </c>
      <c r="AF46" s="115">
        <f t="shared" si="27"/>
        <v>0</v>
      </c>
      <c r="AG46" s="115">
        <f aca="true" t="shared" si="35" ref="AG46:AG51">E46+L46+S46+Z46</f>
        <v>3.5120379666666666</v>
      </c>
      <c r="AH46" s="115">
        <f t="shared" si="28"/>
        <v>0</v>
      </c>
      <c r="AI46" s="115">
        <f t="shared" si="29"/>
        <v>0</v>
      </c>
      <c r="AJ46" s="115">
        <f t="shared" si="30"/>
        <v>0</v>
      </c>
      <c r="AK46" s="115">
        <f t="shared" si="31"/>
        <v>0</v>
      </c>
      <c r="AL46" s="115">
        <f t="shared" si="32"/>
        <v>0</v>
      </c>
    </row>
    <row r="47" spans="1:38" s="138" customFormat="1" ht="42">
      <c r="A47" s="113" t="s">
        <v>335</v>
      </c>
      <c r="B47" s="118" t="s">
        <v>492</v>
      </c>
      <c r="C47" s="113" t="s">
        <v>437</v>
      </c>
      <c r="D47" s="116">
        <v>0</v>
      </c>
      <c r="E47" s="116">
        <v>0</v>
      </c>
      <c r="F47" s="116">
        <v>0</v>
      </c>
      <c r="G47" s="116">
        <v>0</v>
      </c>
      <c r="H47" s="116">
        <v>0</v>
      </c>
      <c r="I47" s="116">
        <v>0</v>
      </c>
      <c r="J47" s="116">
        <v>0</v>
      </c>
      <c r="K47" s="116">
        <v>0</v>
      </c>
      <c r="L47" s="116">
        <v>0</v>
      </c>
      <c r="M47" s="116">
        <v>0</v>
      </c>
      <c r="N47" s="116">
        <v>0</v>
      </c>
      <c r="O47" s="116">
        <v>0</v>
      </c>
      <c r="P47" s="116">
        <v>0</v>
      </c>
      <c r="Q47" s="116">
        <v>0</v>
      </c>
      <c r="R47" s="116">
        <v>0</v>
      </c>
      <c r="S47" s="116">
        <v>0</v>
      </c>
      <c r="T47" s="116">
        <v>0</v>
      </c>
      <c r="U47" s="116">
        <v>0</v>
      </c>
      <c r="V47" s="116">
        <v>0</v>
      </c>
      <c r="W47" s="116">
        <v>0</v>
      </c>
      <c r="X47" s="116">
        <v>0</v>
      </c>
      <c r="Y47" s="116">
        <v>0</v>
      </c>
      <c r="Z47" s="115">
        <f>'прил.3'!G47</f>
        <v>2.531808766666667</v>
      </c>
      <c r="AA47" s="115">
        <f>'прил.3'!H47</f>
        <v>0</v>
      </c>
      <c r="AB47" s="115">
        <f>'прил.3'!I47</f>
        <v>0</v>
      </c>
      <c r="AC47" s="115">
        <f>'прил.3'!J47</f>
        <v>0</v>
      </c>
      <c r="AD47" s="115">
        <f>'прил.3'!K47</f>
        <v>0</v>
      </c>
      <c r="AE47" s="115">
        <f>'прил.3'!L47</f>
        <v>0</v>
      </c>
      <c r="AF47" s="115">
        <f>D47+K47+R47+Y47</f>
        <v>0</v>
      </c>
      <c r="AG47" s="115">
        <f t="shared" si="35"/>
        <v>2.531808766666667</v>
      </c>
      <c r="AH47" s="115">
        <f aca="true" t="shared" si="36" ref="AH47:AL51">F47+M47+T47+AA47</f>
        <v>0</v>
      </c>
      <c r="AI47" s="115">
        <f t="shared" si="36"/>
        <v>0</v>
      </c>
      <c r="AJ47" s="115">
        <f t="shared" si="36"/>
        <v>0</v>
      </c>
      <c r="AK47" s="115">
        <f t="shared" si="36"/>
        <v>0</v>
      </c>
      <c r="AL47" s="115">
        <f t="shared" si="36"/>
        <v>0</v>
      </c>
    </row>
    <row r="48" spans="1:38" s="138" customFormat="1" ht="84">
      <c r="A48" s="113" t="s">
        <v>335</v>
      </c>
      <c r="B48" s="118" t="s">
        <v>439</v>
      </c>
      <c r="C48" s="113" t="s">
        <v>438</v>
      </c>
      <c r="D48" s="116">
        <v>0</v>
      </c>
      <c r="E48" s="116">
        <v>0</v>
      </c>
      <c r="F48" s="116">
        <v>0</v>
      </c>
      <c r="G48" s="116">
        <v>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116">
        <v>0</v>
      </c>
      <c r="X48" s="116">
        <v>0</v>
      </c>
      <c r="Y48" s="116">
        <v>0</v>
      </c>
      <c r="Z48" s="115">
        <f>'прил.3'!G48</f>
        <v>0.9094187998980001</v>
      </c>
      <c r="AA48" s="115">
        <f>'прил.3'!H48</f>
        <v>0</v>
      </c>
      <c r="AB48" s="115">
        <f>'прил.3'!I48</f>
        <v>0</v>
      </c>
      <c r="AC48" s="115">
        <f>'прил.3'!J48</f>
        <v>0</v>
      </c>
      <c r="AD48" s="115">
        <f>'прил.3'!K48</f>
        <v>0</v>
      </c>
      <c r="AE48" s="115">
        <f>'прил.3'!L48</f>
        <v>0</v>
      </c>
      <c r="AF48" s="115">
        <f>D48+K48+R48+Y48</f>
        <v>0</v>
      </c>
      <c r="AG48" s="115">
        <f t="shared" si="35"/>
        <v>0.9094187998980001</v>
      </c>
      <c r="AH48" s="115">
        <f t="shared" si="36"/>
        <v>0</v>
      </c>
      <c r="AI48" s="115">
        <f t="shared" si="36"/>
        <v>0</v>
      </c>
      <c r="AJ48" s="115">
        <f t="shared" si="36"/>
        <v>0</v>
      </c>
      <c r="AK48" s="115">
        <f t="shared" si="36"/>
        <v>0</v>
      </c>
      <c r="AL48" s="115">
        <f t="shared" si="36"/>
        <v>0</v>
      </c>
    </row>
    <row r="49" spans="1:38" s="138" customFormat="1" ht="21">
      <c r="A49" s="113" t="s">
        <v>335</v>
      </c>
      <c r="B49" s="118" t="s">
        <v>374</v>
      </c>
      <c r="C49" s="113" t="s">
        <v>384</v>
      </c>
      <c r="D49" s="116">
        <v>0</v>
      </c>
      <c r="E49" s="116">
        <v>0</v>
      </c>
      <c r="F49" s="116">
        <v>0</v>
      </c>
      <c r="G49" s="116">
        <v>0</v>
      </c>
      <c r="H49" s="116">
        <v>0</v>
      </c>
      <c r="I49" s="116">
        <v>0</v>
      </c>
      <c r="J49" s="116">
        <v>0</v>
      </c>
      <c r="K49" s="116">
        <v>0</v>
      </c>
      <c r="L49" s="116">
        <v>0</v>
      </c>
      <c r="M49" s="116">
        <v>0</v>
      </c>
      <c r="N49" s="116">
        <v>0</v>
      </c>
      <c r="O49" s="116">
        <v>0</v>
      </c>
      <c r="P49" s="116">
        <v>0</v>
      </c>
      <c r="Q49" s="116">
        <v>0</v>
      </c>
      <c r="R49" s="116">
        <v>0</v>
      </c>
      <c r="S49" s="116">
        <v>0</v>
      </c>
      <c r="T49" s="116">
        <v>0</v>
      </c>
      <c r="U49" s="116">
        <v>0</v>
      </c>
      <c r="V49" s="116">
        <v>0</v>
      </c>
      <c r="W49" s="116">
        <v>0</v>
      </c>
      <c r="X49" s="116">
        <v>0</v>
      </c>
      <c r="Y49" s="116">
        <v>0</v>
      </c>
      <c r="Z49" s="115">
        <f>'прил.3'!G49</f>
        <v>28.59641285</v>
      </c>
      <c r="AA49" s="115">
        <f>'прил.3'!H49</f>
        <v>0</v>
      </c>
      <c r="AB49" s="115">
        <f>'прил.3'!I49</f>
        <v>0</v>
      </c>
      <c r="AC49" s="115">
        <f>'прил.3'!J49</f>
        <v>0</v>
      </c>
      <c r="AD49" s="115">
        <f>'прил.3'!K49</f>
        <v>0</v>
      </c>
      <c r="AE49" s="115">
        <f>'прил.3'!L49</f>
        <v>0</v>
      </c>
      <c r="AF49" s="117">
        <f>SUM(AF50:AF52)</f>
        <v>0</v>
      </c>
      <c r="AG49" s="115">
        <f t="shared" si="35"/>
        <v>28.59641285</v>
      </c>
      <c r="AH49" s="115">
        <f t="shared" si="36"/>
        <v>0</v>
      </c>
      <c r="AI49" s="115">
        <f t="shared" si="36"/>
        <v>0</v>
      </c>
      <c r="AJ49" s="115">
        <f t="shared" si="36"/>
        <v>0</v>
      </c>
      <c r="AK49" s="115">
        <f t="shared" si="36"/>
        <v>0</v>
      </c>
      <c r="AL49" s="115">
        <f t="shared" si="36"/>
        <v>0</v>
      </c>
    </row>
    <row r="50" spans="1:38" s="138" customFormat="1" ht="31.5">
      <c r="A50" s="113" t="s">
        <v>335</v>
      </c>
      <c r="B50" s="118" t="s">
        <v>360</v>
      </c>
      <c r="C50" s="113" t="s">
        <v>381</v>
      </c>
      <c r="D50" s="116">
        <v>0</v>
      </c>
      <c r="E50" s="116">
        <v>0</v>
      </c>
      <c r="F50" s="116">
        <v>0</v>
      </c>
      <c r="G50" s="116">
        <v>0</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116">
        <v>0</v>
      </c>
      <c r="X50" s="116">
        <v>0</v>
      </c>
      <c r="Y50" s="116">
        <v>0</v>
      </c>
      <c r="Z50" s="115">
        <f>'прил.3'!G50</f>
        <v>42.6812793</v>
      </c>
      <c r="AA50" s="115">
        <f>'прил.3'!H50</f>
        <v>0</v>
      </c>
      <c r="AB50" s="115">
        <f>'прил.3'!I50</f>
        <v>0</v>
      </c>
      <c r="AC50" s="115">
        <f>'прил.3'!J50</f>
        <v>0</v>
      </c>
      <c r="AD50" s="115">
        <f>'прил.3'!K50</f>
        <v>0</v>
      </c>
      <c r="AE50" s="115">
        <f>'прил.3'!L50</f>
        <v>0</v>
      </c>
      <c r="AF50" s="115">
        <f>D50+K50+R50+Y50</f>
        <v>0</v>
      </c>
      <c r="AG50" s="115">
        <f t="shared" si="35"/>
        <v>42.6812793</v>
      </c>
      <c r="AH50" s="115">
        <f t="shared" si="36"/>
        <v>0</v>
      </c>
      <c r="AI50" s="115">
        <f t="shared" si="36"/>
        <v>0</v>
      </c>
      <c r="AJ50" s="115">
        <f t="shared" si="36"/>
        <v>0</v>
      </c>
      <c r="AK50" s="115">
        <f t="shared" si="36"/>
        <v>0</v>
      </c>
      <c r="AL50" s="115">
        <f t="shared" si="36"/>
        <v>0</v>
      </c>
    </row>
    <row r="51" spans="1:38" s="138" customFormat="1" ht="42">
      <c r="A51" s="113" t="s">
        <v>335</v>
      </c>
      <c r="B51" s="118" t="s">
        <v>493</v>
      </c>
      <c r="C51" s="113" t="s">
        <v>681</v>
      </c>
      <c r="D51" s="116">
        <v>0</v>
      </c>
      <c r="E51" s="116">
        <v>0</v>
      </c>
      <c r="F51" s="116">
        <v>0</v>
      </c>
      <c r="G51" s="116">
        <v>0</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116">
        <v>0</v>
      </c>
      <c r="X51" s="116">
        <v>0</v>
      </c>
      <c r="Y51" s="116">
        <v>0</v>
      </c>
      <c r="Z51" s="115">
        <f>'прил.3'!G51</f>
        <v>17.80488222222225</v>
      </c>
      <c r="AA51" s="115">
        <f>'прил.3'!H51</f>
        <v>0</v>
      </c>
      <c r="AB51" s="115">
        <f>'прил.3'!I51</f>
        <v>0</v>
      </c>
      <c r="AC51" s="115">
        <f>'прил.3'!J51</f>
        <v>0</v>
      </c>
      <c r="AD51" s="115">
        <f>'прил.3'!K51</f>
        <v>0</v>
      </c>
      <c r="AE51" s="115">
        <f>'прил.3'!L51</f>
        <v>0</v>
      </c>
      <c r="AF51" s="115">
        <f>D51+K51+R51+Y51</f>
        <v>0</v>
      </c>
      <c r="AG51" s="115">
        <f t="shared" si="35"/>
        <v>17.80488222222225</v>
      </c>
      <c r="AH51" s="115">
        <f t="shared" si="36"/>
        <v>0</v>
      </c>
      <c r="AI51" s="115">
        <f t="shared" si="36"/>
        <v>0</v>
      </c>
      <c r="AJ51" s="115">
        <f t="shared" si="36"/>
        <v>0</v>
      </c>
      <c r="AK51" s="115">
        <f t="shared" si="36"/>
        <v>0</v>
      </c>
      <c r="AL51" s="115">
        <f t="shared" si="36"/>
        <v>0</v>
      </c>
    </row>
    <row r="52" spans="1:38" ht="12.75">
      <c r="A52" s="105"/>
      <c r="B52" s="106" t="s">
        <v>473</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row>
    <row r="53" spans="1:38" s="138" customFormat="1" ht="21">
      <c r="A53" s="113" t="s">
        <v>335</v>
      </c>
      <c r="B53" s="118" t="s">
        <v>401</v>
      </c>
      <c r="C53" s="113" t="s">
        <v>382</v>
      </c>
      <c r="D53" s="116">
        <v>0</v>
      </c>
      <c r="E53" s="116">
        <v>0</v>
      </c>
      <c r="F53" s="116">
        <v>0</v>
      </c>
      <c r="G53" s="116">
        <v>0</v>
      </c>
      <c r="H53" s="116">
        <v>0</v>
      </c>
      <c r="I53" s="116">
        <v>0</v>
      </c>
      <c r="J53" s="116">
        <v>0</v>
      </c>
      <c r="K53" s="116">
        <v>0</v>
      </c>
      <c r="L53" s="116">
        <v>0</v>
      </c>
      <c r="M53" s="116">
        <v>0</v>
      </c>
      <c r="N53" s="116">
        <v>0</v>
      </c>
      <c r="O53" s="116">
        <v>0</v>
      </c>
      <c r="P53" s="116">
        <v>0</v>
      </c>
      <c r="Q53" s="116">
        <v>0</v>
      </c>
      <c r="R53" s="116">
        <v>0</v>
      </c>
      <c r="S53" s="116">
        <v>0</v>
      </c>
      <c r="T53" s="116">
        <v>0</v>
      </c>
      <c r="U53" s="116">
        <v>0</v>
      </c>
      <c r="V53" s="116">
        <v>0</v>
      </c>
      <c r="W53" s="116">
        <v>0</v>
      </c>
      <c r="X53" s="116">
        <v>0</v>
      </c>
      <c r="Y53" s="116">
        <v>0</v>
      </c>
      <c r="Z53" s="115">
        <f>'прил.3'!G53</f>
        <v>4.333508800000001</v>
      </c>
      <c r="AA53" s="115">
        <f>'прил.3'!H53</f>
        <v>0</v>
      </c>
      <c r="AB53" s="115">
        <f>'прил.3'!I53</f>
        <v>0</v>
      </c>
      <c r="AC53" s="115">
        <f>'прил.3'!J53</f>
        <v>0</v>
      </c>
      <c r="AD53" s="115">
        <f>'прил.3'!K53</f>
        <v>0</v>
      </c>
      <c r="AE53" s="115">
        <f>'прил.3'!L53</f>
        <v>0</v>
      </c>
      <c r="AF53" s="115">
        <f aca="true" t="shared" si="37" ref="AF53:AF59">D53+K53+R53+Y53</f>
        <v>0</v>
      </c>
      <c r="AG53" s="115">
        <f aca="true" t="shared" si="38" ref="AG53:AG59">E53+L53+S53+Z53</f>
        <v>4.333508800000001</v>
      </c>
      <c r="AH53" s="115">
        <f aca="true" t="shared" si="39" ref="AH53:AH59">F53+M53+T53+AA53</f>
        <v>0</v>
      </c>
      <c r="AI53" s="115">
        <f aca="true" t="shared" si="40" ref="AI53:AI59">G53+N53+U53+AB53</f>
        <v>0</v>
      </c>
      <c r="AJ53" s="115">
        <f aca="true" t="shared" si="41" ref="AJ53:AJ59">H53+O53+V53+AC53</f>
        <v>0</v>
      </c>
      <c r="AK53" s="115">
        <f aca="true" t="shared" si="42" ref="AK53:AK59">I53+P53+W53+AD53</f>
        <v>0</v>
      </c>
      <c r="AL53" s="115">
        <f aca="true" t="shared" si="43" ref="AL53:AL59">J53+Q53+X53+AE53</f>
        <v>0</v>
      </c>
    </row>
    <row r="54" spans="1:38" s="138" customFormat="1" ht="21">
      <c r="A54" s="113" t="s">
        <v>335</v>
      </c>
      <c r="B54" s="118" t="s">
        <v>373</v>
      </c>
      <c r="C54" s="113" t="s">
        <v>400</v>
      </c>
      <c r="D54" s="116">
        <v>0</v>
      </c>
      <c r="E54" s="116">
        <v>0</v>
      </c>
      <c r="F54" s="116">
        <v>0</v>
      </c>
      <c r="G54" s="116">
        <v>0</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116">
        <v>0</v>
      </c>
      <c r="X54" s="116">
        <v>0</v>
      </c>
      <c r="Y54" s="116">
        <v>0</v>
      </c>
      <c r="Z54" s="115">
        <f>'прил.3'!G54</f>
        <v>35.85683059166667</v>
      </c>
      <c r="AA54" s="115">
        <f>'прил.3'!H54</f>
        <v>0</v>
      </c>
      <c r="AB54" s="115">
        <f>'прил.3'!I54</f>
        <v>0</v>
      </c>
      <c r="AC54" s="115">
        <f>'прил.3'!J54</f>
        <v>0</v>
      </c>
      <c r="AD54" s="115">
        <f>'прил.3'!K54</f>
        <v>0</v>
      </c>
      <c r="AE54" s="115">
        <f>'прил.3'!L54</f>
        <v>0</v>
      </c>
      <c r="AF54" s="115">
        <f t="shared" si="37"/>
        <v>0</v>
      </c>
      <c r="AG54" s="115">
        <f t="shared" si="38"/>
        <v>35.85683059166667</v>
      </c>
      <c r="AH54" s="115">
        <f t="shared" si="39"/>
        <v>0</v>
      </c>
      <c r="AI54" s="115">
        <f t="shared" si="40"/>
        <v>0</v>
      </c>
      <c r="AJ54" s="115">
        <f t="shared" si="41"/>
        <v>0</v>
      </c>
      <c r="AK54" s="115">
        <f t="shared" si="42"/>
        <v>0</v>
      </c>
      <c r="AL54" s="115">
        <f t="shared" si="43"/>
        <v>0</v>
      </c>
    </row>
    <row r="55" spans="1:38" s="138" customFormat="1" ht="21">
      <c r="A55" s="113" t="s">
        <v>335</v>
      </c>
      <c r="B55" s="118" t="s">
        <v>477</v>
      </c>
      <c r="C55" s="113" t="s">
        <v>403</v>
      </c>
      <c r="D55" s="116">
        <v>0</v>
      </c>
      <c r="E55" s="116">
        <v>0</v>
      </c>
      <c r="F55" s="116">
        <v>0</v>
      </c>
      <c r="G55" s="116">
        <v>0</v>
      </c>
      <c r="H55" s="116">
        <v>0</v>
      </c>
      <c r="I55" s="116">
        <v>0</v>
      </c>
      <c r="J55" s="116">
        <v>0</v>
      </c>
      <c r="K55" s="116">
        <v>0</v>
      </c>
      <c r="L55" s="116">
        <v>0</v>
      </c>
      <c r="M55" s="116">
        <v>0</v>
      </c>
      <c r="N55" s="116">
        <v>0</v>
      </c>
      <c r="O55" s="116">
        <v>0</v>
      </c>
      <c r="P55" s="116">
        <v>0</v>
      </c>
      <c r="Q55" s="116">
        <v>0</v>
      </c>
      <c r="R55" s="116">
        <v>0</v>
      </c>
      <c r="S55" s="116">
        <v>0</v>
      </c>
      <c r="T55" s="116">
        <v>0</v>
      </c>
      <c r="U55" s="116">
        <v>0</v>
      </c>
      <c r="V55" s="116">
        <v>0</v>
      </c>
      <c r="W55" s="116">
        <v>0</v>
      </c>
      <c r="X55" s="116">
        <v>0</v>
      </c>
      <c r="Y55" s="116">
        <v>0</v>
      </c>
      <c r="Z55" s="115">
        <f>'прил.3'!G55</f>
        <v>2.232950416666667</v>
      </c>
      <c r="AA55" s="115">
        <f>'прил.3'!H55</f>
        <v>0</v>
      </c>
      <c r="AB55" s="115">
        <f>'прил.3'!I55</f>
        <v>0</v>
      </c>
      <c r="AC55" s="115">
        <f>'прил.3'!J55</f>
        <v>0</v>
      </c>
      <c r="AD55" s="115">
        <f>'прил.3'!K55</f>
        <v>0</v>
      </c>
      <c r="AE55" s="115">
        <f>'прил.3'!L55</f>
        <v>0</v>
      </c>
      <c r="AF55" s="115">
        <f t="shared" si="37"/>
        <v>0</v>
      </c>
      <c r="AG55" s="115">
        <f t="shared" si="38"/>
        <v>2.232950416666667</v>
      </c>
      <c r="AH55" s="115">
        <f t="shared" si="39"/>
        <v>0</v>
      </c>
      <c r="AI55" s="115">
        <f t="shared" si="40"/>
        <v>0</v>
      </c>
      <c r="AJ55" s="115">
        <f t="shared" si="41"/>
        <v>0</v>
      </c>
      <c r="AK55" s="115">
        <f t="shared" si="42"/>
        <v>0</v>
      </c>
      <c r="AL55" s="115">
        <f t="shared" si="43"/>
        <v>0</v>
      </c>
    </row>
    <row r="56" spans="1:38" s="138" customFormat="1" ht="21">
      <c r="A56" s="113" t="s">
        <v>335</v>
      </c>
      <c r="B56" s="118" t="s">
        <v>478</v>
      </c>
      <c r="C56" s="113" t="s">
        <v>404</v>
      </c>
      <c r="D56" s="116">
        <v>0</v>
      </c>
      <c r="E56" s="116">
        <v>0</v>
      </c>
      <c r="F56" s="116">
        <v>0</v>
      </c>
      <c r="G56" s="116">
        <v>0</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116">
        <v>0</v>
      </c>
      <c r="X56" s="116">
        <v>0</v>
      </c>
      <c r="Y56" s="116">
        <v>0</v>
      </c>
      <c r="Z56" s="115">
        <f>'прил.3'!G56</f>
        <v>2.232950416666667</v>
      </c>
      <c r="AA56" s="115">
        <f>'прил.3'!H56</f>
        <v>0</v>
      </c>
      <c r="AB56" s="115">
        <f>'прил.3'!I56</f>
        <v>0</v>
      </c>
      <c r="AC56" s="115">
        <f>'прил.3'!J56</f>
        <v>0</v>
      </c>
      <c r="AD56" s="115">
        <f>'прил.3'!K56</f>
        <v>0</v>
      </c>
      <c r="AE56" s="115">
        <f>'прил.3'!L56</f>
        <v>0</v>
      </c>
      <c r="AF56" s="115">
        <f t="shared" si="37"/>
        <v>0</v>
      </c>
      <c r="AG56" s="115">
        <f t="shared" si="38"/>
        <v>2.232950416666667</v>
      </c>
      <c r="AH56" s="115">
        <f t="shared" si="39"/>
        <v>0</v>
      </c>
      <c r="AI56" s="115">
        <f t="shared" si="40"/>
        <v>0</v>
      </c>
      <c r="AJ56" s="115">
        <f t="shared" si="41"/>
        <v>0</v>
      </c>
      <c r="AK56" s="115">
        <f t="shared" si="42"/>
        <v>0</v>
      </c>
      <c r="AL56" s="115">
        <f t="shared" si="43"/>
        <v>0</v>
      </c>
    </row>
    <row r="57" spans="1:38" s="138" customFormat="1" ht="21">
      <c r="A57" s="113" t="s">
        <v>335</v>
      </c>
      <c r="B57" s="118" t="s">
        <v>440</v>
      </c>
      <c r="C57" s="113" t="s">
        <v>405</v>
      </c>
      <c r="D57" s="116">
        <v>0</v>
      </c>
      <c r="E57" s="116">
        <v>0</v>
      </c>
      <c r="F57" s="116">
        <v>0</v>
      </c>
      <c r="G57" s="116">
        <v>0</v>
      </c>
      <c r="H57" s="116">
        <v>0</v>
      </c>
      <c r="I57" s="116">
        <v>0</v>
      </c>
      <c r="J57" s="116">
        <v>0</v>
      </c>
      <c r="K57" s="116">
        <v>0</v>
      </c>
      <c r="L57" s="116">
        <v>0</v>
      </c>
      <c r="M57" s="116">
        <v>0</v>
      </c>
      <c r="N57" s="116">
        <v>0</v>
      </c>
      <c r="O57" s="116">
        <v>0</v>
      </c>
      <c r="P57" s="116">
        <v>0</v>
      </c>
      <c r="Q57" s="116">
        <v>0</v>
      </c>
      <c r="R57" s="116">
        <v>0</v>
      </c>
      <c r="S57" s="116">
        <v>0</v>
      </c>
      <c r="T57" s="116">
        <v>0</v>
      </c>
      <c r="U57" s="116">
        <v>0</v>
      </c>
      <c r="V57" s="116">
        <v>0</v>
      </c>
      <c r="W57" s="116">
        <v>0</v>
      </c>
      <c r="X57" s="116">
        <v>0</v>
      </c>
      <c r="Y57" s="116">
        <v>0</v>
      </c>
      <c r="Z57" s="115">
        <f>'прил.3'!G57</f>
        <v>4.179110458333334</v>
      </c>
      <c r="AA57" s="115">
        <f>'прил.3'!H57</f>
        <v>0</v>
      </c>
      <c r="AB57" s="115">
        <f>'прил.3'!I57</f>
        <v>0</v>
      </c>
      <c r="AC57" s="115">
        <f>'прил.3'!J57</f>
        <v>0</v>
      </c>
      <c r="AD57" s="115">
        <f>'прил.3'!K57</f>
        <v>0</v>
      </c>
      <c r="AE57" s="115">
        <f>'прил.3'!L57</f>
        <v>0</v>
      </c>
      <c r="AF57" s="115">
        <f t="shared" si="37"/>
        <v>0</v>
      </c>
      <c r="AG57" s="115">
        <f t="shared" si="38"/>
        <v>4.179110458333334</v>
      </c>
      <c r="AH57" s="115">
        <f t="shared" si="39"/>
        <v>0</v>
      </c>
      <c r="AI57" s="115">
        <f t="shared" si="40"/>
        <v>0</v>
      </c>
      <c r="AJ57" s="115">
        <f t="shared" si="41"/>
        <v>0</v>
      </c>
      <c r="AK57" s="115">
        <f t="shared" si="42"/>
        <v>0</v>
      </c>
      <c r="AL57" s="115">
        <f t="shared" si="43"/>
        <v>0</v>
      </c>
    </row>
    <row r="58" spans="1:38" s="138" customFormat="1" ht="42">
      <c r="A58" s="113" t="s">
        <v>335</v>
      </c>
      <c r="B58" s="118" t="s">
        <v>441</v>
      </c>
      <c r="C58" s="113" t="s">
        <v>407</v>
      </c>
      <c r="D58" s="116">
        <v>0</v>
      </c>
      <c r="E58" s="116">
        <v>0</v>
      </c>
      <c r="F58" s="116">
        <v>0</v>
      </c>
      <c r="G58" s="116">
        <v>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6">
        <v>0</v>
      </c>
      <c r="X58" s="116">
        <v>0</v>
      </c>
      <c r="Y58" s="116">
        <v>0</v>
      </c>
      <c r="Z58" s="115">
        <f>'прил.3'!G58</f>
        <v>0.44827183333333337</v>
      </c>
      <c r="AA58" s="115">
        <f>'прил.3'!H58</f>
        <v>0</v>
      </c>
      <c r="AB58" s="115">
        <f>'прил.3'!I58</f>
        <v>0</v>
      </c>
      <c r="AC58" s="115">
        <f>'прил.3'!J58</f>
        <v>0</v>
      </c>
      <c r="AD58" s="115">
        <f>'прил.3'!K58</f>
        <v>0</v>
      </c>
      <c r="AE58" s="115">
        <f>'прил.3'!L58</f>
        <v>0</v>
      </c>
      <c r="AF58" s="115">
        <f t="shared" si="37"/>
        <v>0</v>
      </c>
      <c r="AG58" s="115">
        <f t="shared" si="38"/>
        <v>0.44827183333333337</v>
      </c>
      <c r="AH58" s="115">
        <f t="shared" si="39"/>
        <v>0</v>
      </c>
      <c r="AI58" s="115">
        <f t="shared" si="40"/>
        <v>0</v>
      </c>
      <c r="AJ58" s="115">
        <f t="shared" si="41"/>
        <v>0</v>
      </c>
      <c r="AK58" s="115">
        <f t="shared" si="42"/>
        <v>0</v>
      </c>
      <c r="AL58" s="115">
        <f t="shared" si="43"/>
        <v>0</v>
      </c>
    </row>
    <row r="59" spans="1:38" s="138" customFormat="1" ht="31.5">
      <c r="A59" s="113" t="s">
        <v>335</v>
      </c>
      <c r="B59" s="118" t="s">
        <v>442</v>
      </c>
      <c r="C59" s="113" t="s">
        <v>408</v>
      </c>
      <c r="D59" s="116">
        <v>0</v>
      </c>
      <c r="E59" s="116">
        <v>0</v>
      </c>
      <c r="F59" s="116">
        <v>0</v>
      </c>
      <c r="G59" s="116">
        <v>0</v>
      </c>
      <c r="H59" s="116">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5">
        <f>'прил.3'!G59</f>
        <v>0.6299636416666667</v>
      </c>
      <c r="AA59" s="115">
        <f>'прил.3'!H59</f>
        <v>0</v>
      </c>
      <c r="AB59" s="115">
        <f>'прил.3'!I59</f>
        <v>0</v>
      </c>
      <c r="AC59" s="115">
        <f>'прил.3'!J59</f>
        <v>0</v>
      </c>
      <c r="AD59" s="115">
        <f>'прил.3'!K59</f>
        <v>0</v>
      </c>
      <c r="AE59" s="115">
        <f>'прил.3'!L59</f>
        <v>0</v>
      </c>
      <c r="AF59" s="115">
        <f t="shared" si="37"/>
        <v>0</v>
      </c>
      <c r="AG59" s="115">
        <f t="shared" si="38"/>
        <v>0.6299636416666667</v>
      </c>
      <c r="AH59" s="115">
        <f t="shared" si="39"/>
        <v>0</v>
      </c>
      <c r="AI59" s="115">
        <f t="shared" si="40"/>
        <v>0</v>
      </c>
      <c r="AJ59" s="115">
        <f t="shared" si="41"/>
        <v>0</v>
      </c>
      <c r="AK59" s="115">
        <f t="shared" si="42"/>
        <v>0</v>
      </c>
      <c r="AL59" s="115">
        <f t="shared" si="43"/>
        <v>0</v>
      </c>
    </row>
    <row r="60" spans="1:38" ht="12.75">
      <c r="A60" s="105"/>
      <c r="B60" s="106" t="s">
        <v>474</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row>
    <row r="61" spans="1:38" s="138" customFormat="1" ht="31.5">
      <c r="A61" s="113" t="s">
        <v>335</v>
      </c>
      <c r="B61" s="113" t="s">
        <v>480</v>
      </c>
      <c r="C61" s="113" t="s">
        <v>444</v>
      </c>
      <c r="D61" s="116">
        <v>0</v>
      </c>
      <c r="E61" s="116">
        <v>0</v>
      </c>
      <c r="F61" s="116">
        <v>0</v>
      </c>
      <c r="G61" s="116">
        <v>0</v>
      </c>
      <c r="H61" s="116">
        <v>0</v>
      </c>
      <c r="I61" s="116">
        <v>0</v>
      </c>
      <c r="J61" s="116">
        <v>0</v>
      </c>
      <c r="K61" s="116">
        <v>0</v>
      </c>
      <c r="L61" s="116">
        <v>0</v>
      </c>
      <c r="M61" s="116">
        <v>0</v>
      </c>
      <c r="N61" s="116">
        <v>0</v>
      </c>
      <c r="O61" s="116">
        <v>0</v>
      </c>
      <c r="P61" s="116">
        <v>0</v>
      </c>
      <c r="Q61" s="116">
        <v>0</v>
      </c>
      <c r="R61" s="116">
        <v>0</v>
      </c>
      <c r="S61" s="116">
        <v>0</v>
      </c>
      <c r="T61" s="116">
        <v>0</v>
      </c>
      <c r="U61" s="116">
        <v>0</v>
      </c>
      <c r="V61" s="116">
        <v>0</v>
      </c>
      <c r="W61" s="116">
        <v>0</v>
      </c>
      <c r="X61" s="116">
        <v>0</v>
      </c>
      <c r="Y61" s="116">
        <v>0</v>
      </c>
      <c r="Z61" s="115">
        <f>'прил.3'!G61</f>
        <v>2.5883333333333334</v>
      </c>
      <c r="AA61" s="115">
        <f>'прил.3'!H61</f>
        <v>0</v>
      </c>
      <c r="AB61" s="115">
        <f>'прил.3'!I61</f>
        <v>0</v>
      </c>
      <c r="AC61" s="115">
        <f>'прил.3'!J61</f>
        <v>0</v>
      </c>
      <c r="AD61" s="115">
        <f>'прил.3'!K61</f>
        <v>0</v>
      </c>
      <c r="AE61" s="115">
        <f>'прил.3'!L61</f>
        <v>0</v>
      </c>
      <c r="AF61" s="115">
        <f aca="true" t="shared" si="44" ref="AF61:AF69">D61+K61+R61+Y61</f>
        <v>0</v>
      </c>
      <c r="AG61" s="115">
        <f aca="true" t="shared" si="45" ref="AG61:AG69">E61+L61+S61+Z61</f>
        <v>2.5883333333333334</v>
      </c>
      <c r="AH61" s="115">
        <f aca="true" t="shared" si="46" ref="AH61:AH69">F61+M61+T61+AA61</f>
        <v>0</v>
      </c>
      <c r="AI61" s="115">
        <f aca="true" t="shared" si="47" ref="AI61:AI69">G61+N61+U61+AB61</f>
        <v>0</v>
      </c>
      <c r="AJ61" s="115">
        <f aca="true" t="shared" si="48" ref="AJ61:AJ69">H61+O61+V61+AC61</f>
        <v>0</v>
      </c>
      <c r="AK61" s="115">
        <f aca="true" t="shared" si="49" ref="AK61:AK69">I61+P61+W61+AD61</f>
        <v>0</v>
      </c>
      <c r="AL61" s="115">
        <f aca="true" t="shared" si="50" ref="AL61:AL69">J61+Q61+X61+AE61</f>
        <v>0</v>
      </c>
    </row>
    <row r="62" spans="1:38" s="138" customFormat="1" ht="31.5">
      <c r="A62" s="113" t="s">
        <v>335</v>
      </c>
      <c r="B62" s="113" t="s">
        <v>487</v>
      </c>
      <c r="C62" s="113" t="s">
        <v>445</v>
      </c>
      <c r="D62" s="116">
        <v>0</v>
      </c>
      <c r="E62" s="116">
        <v>0</v>
      </c>
      <c r="F62" s="116">
        <v>0</v>
      </c>
      <c r="G62" s="116">
        <v>0</v>
      </c>
      <c r="H62" s="116">
        <v>0</v>
      </c>
      <c r="I62" s="116">
        <v>0</v>
      </c>
      <c r="J62" s="116">
        <v>0</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5">
        <f>'прил.3'!G62</f>
        <v>4.6029259</v>
      </c>
      <c r="AA62" s="115">
        <f>'прил.3'!H62</f>
        <v>0</v>
      </c>
      <c r="AB62" s="115">
        <f>'прил.3'!I62</f>
        <v>0</v>
      </c>
      <c r="AC62" s="115">
        <f>'прил.3'!J62</f>
        <v>0</v>
      </c>
      <c r="AD62" s="115">
        <f>'прил.3'!K62</f>
        <v>0</v>
      </c>
      <c r="AE62" s="115">
        <f>'прил.3'!L62</f>
        <v>0</v>
      </c>
      <c r="AF62" s="115">
        <f t="shared" si="44"/>
        <v>0</v>
      </c>
      <c r="AG62" s="115">
        <f t="shared" si="45"/>
        <v>4.6029259</v>
      </c>
      <c r="AH62" s="115">
        <f t="shared" si="46"/>
        <v>0</v>
      </c>
      <c r="AI62" s="115">
        <f t="shared" si="47"/>
        <v>0</v>
      </c>
      <c r="AJ62" s="115">
        <f t="shared" si="48"/>
        <v>0</v>
      </c>
      <c r="AK62" s="115">
        <f t="shared" si="49"/>
        <v>0</v>
      </c>
      <c r="AL62" s="115">
        <f t="shared" si="50"/>
        <v>0</v>
      </c>
    </row>
    <row r="63" spans="1:38" s="138" customFormat="1" ht="31.5">
      <c r="A63" s="126" t="s">
        <v>335</v>
      </c>
      <c r="B63" s="127" t="s">
        <v>402</v>
      </c>
      <c r="C63" s="126" t="s">
        <v>383</v>
      </c>
      <c r="D63" s="116">
        <v>0</v>
      </c>
      <c r="E63" s="116">
        <v>0</v>
      </c>
      <c r="F63" s="116">
        <v>0</v>
      </c>
      <c r="G63" s="116">
        <v>0</v>
      </c>
      <c r="H63" s="116">
        <v>0</v>
      </c>
      <c r="I63" s="116">
        <v>0</v>
      </c>
      <c r="J63" s="116">
        <v>0</v>
      </c>
      <c r="K63" s="116">
        <v>0</v>
      </c>
      <c r="L63" s="116">
        <v>0</v>
      </c>
      <c r="M63" s="116">
        <v>0</v>
      </c>
      <c r="N63" s="116">
        <v>0</v>
      </c>
      <c r="O63" s="116">
        <v>0</v>
      </c>
      <c r="P63" s="116">
        <v>0</v>
      </c>
      <c r="Q63" s="116">
        <v>0</v>
      </c>
      <c r="R63" s="116">
        <v>0</v>
      </c>
      <c r="S63" s="116">
        <v>0</v>
      </c>
      <c r="T63" s="116">
        <v>0</v>
      </c>
      <c r="U63" s="116">
        <v>0</v>
      </c>
      <c r="V63" s="116">
        <v>0</v>
      </c>
      <c r="W63" s="116">
        <v>0</v>
      </c>
      <c r="X63" s="116">
        <v>0</v>
      </c>
      <c r="Y63" s="116">
        <v>0</v>
      </c>
      <c r="Z63" s="115">
        <f>'прил.3'!G63</f>
        <v>8.596696666666668</v>
      </c>
      <c r="AA63" s="115">
        <f>'прил.3'!H63</f>
        <v>0</v>
      </c>
      <c r="AB63" s="115">
        <f>'прил.3'!I63</f>
        <v>0</v>
      </c>
      <c r="AC63" s="115">
        <f>'прил.3'!J63</f>
        <v>0</v>
      </c>
      <c r="AD63" s="115">
        <f>'прил.3'!K63</f>
        <v>0</v>
      </c>
      <c r="AE63" s="115">
        <f>'прил.3'!L63</f>
        <v>0</v>
      </c>
      <c r="AF63" s="115">
        <f t="shared" si="44"/>
        <v>0</v>
      </c>
      <c r="AG63" s="115">
        <f t="shared" si="45"/>
        <v>8.596696666666668</v>
      </c>
      <c r="AH63" s="115">
        <f t="shared" si="46"/>
        <v>0</v>
      </c>
      <c r="AI63" s="115">
        <f t="shared" si="47"/>
        <v>0</v>
      </c>
      <c r="AJ63" s="115">
        <f t="shared" si="48"/>
        <v>0</v>
      </c>
      <c r="AK63" s="115">
        <f t="shared" si="49"/>
        <v>0</v>
      </c>
      <c r="AL63" s="115">
        <f t="shared" si="50"/>
        <v>0</v>
      </c>
    </row>
    <row r="64" spans="1:38" s="138" customFormat="1" ht="31.5">
      <c r="A64" s="113" t="s">
        <v>335</v>
      </c>
      <c r="B64" s="118" t="s">
        <v>450</v>
      </c>
      <c r="C64" s="113" t="s">
        <v>452</v>
      </c>
      <c r="D64" s="116">
        <v>0</v>
      </c>
      <c r="E64" s="116">
        <v>0</v>
      </c>
      <c r="F64" s="116">
        <v>0</v>
      </c>
      <c r="G64" s="116">
        <v>0</v>
      </c>
      <c r="H64" s="116">
        <v>0</v>
      </c>
      <c r="I64" s="116">
        <v>0</v>
      </c>
      <c r="J64" s="116">
        <v>0</v>
      </c>
      <c r="K64" s="116">
        <v>0</v>
      </c>
      <c r="L64" s="116">
        <v>0</v>
      </c>
      <c r="M64" s="116">
        <v>0</v>
      </c>
      <c r="N64" s="116">
        <v>0</v>
      </c>
      <c r="O64" s="116">
        <v>0</v>
      </c>
      <c r="P64" s="116">
        <v>0</v>
      </c>
      <c r="Q64" s="116">
        <v>0</v>
      </c>
      <c r="R64" s="116">
        <v>0</v>
      </c>
      <c r="S64" s="116">
        <v>0</v>
      </c>
      <c r="T64" s="116">
        <v>0</v>
      </c>
      <c r="U64" s="116">
        <v>0</v>
      </c>
      <c r="V64" s="116">
        <v>0</v>
      </c>
      <c r="W64" s="116">
        <v>0</v>
      </c>
      <c r="X64" s="116">
        <v>0</v>
      </c>
      <c r="Y64" s="116">
        <v>0</v>
      </c>
      <c r="Z64" s="115">
        <f>'прил.3'!G64</f>
        <v>6.669694929932133</v>
      </c>
      <c r="AA64" s="115">
        <f>'прил.3'!H64</f>
        <v>0</v>
      </c>
      <c r="AB64" s="115">
        <f>'прил.3'!I64</f>
        <v>0</v>
      </c>
      <c r="AC64" s="115">
        <f>'прил.3'!J64</f>
        <v>0</v>
      </c>
      <c r="AD64" s="115">
        <f>'прил.3'!K64</f>
        <v>0</v>
      </c>
      <c r="AE64" s="115">
        <f>'прил.3'!L64</f>
        <v>0</v>
      </c>
      <c r="AF64" s="115">
        <f t="shared" si="44"/>
        <v>0</v>
      </c>
      <c r="AG64" s="115">
        <f t="shared" si="45"/>
        <v>6.669694929932133</v>
      </c>
      <c r="AH64" s="115">
        <f t="shared" si="46"/>
        <v>0</v>
      </c>
      <c r="AI64" s="115">
        <f t="shared" si="47"/>
        <v>0</v>
      </c>
      <c r="AJ64" s="115">
        <f t="shared" si="48"/>
        <v>0</v>
      </c>
      <c r="AK64" s="115">
        <f t="shared" si="49"/>
        <v>0</v>
      </c>
      <c r="AL64" s="115">
        <f t="shared" si="50"/>
        <v>0</v>
      </c>
    </row>
    <row r="65" spans="1:38" s="138" customFormat="1" ht="31.5">
      <c r="A65" s="113" t="s">
        <v>335</v>
      </c>
      <c r="B65" s="118" t="s">
        <v>359</v>
      </c>
      <c r="C65" s="113" t="s">
        <v>453</v>
      </c>
      <c r="D65" s="116">
        <v>0</v>
      </c>
      <c r="E65" s="116">
        <v>0</v>
      </c>
      <c r="F65" s="116">
        <v>0</v>
      </c>
      <c r="G65" s="116">
        <v>0</v>
      </c>
      <c r="H65" s="116">
        <v>0</v>
      </c>
      <c r="I65" s="116">
        <v>0</v>
      </c>
      <c r="J65" s="116">
        <v>0</v>
      </c>
      <c r="K65" s="116">
        <v>0</v>
      </c>
      <c r="L65" s="116">
        <v>0</v>
      </c>
      <c r="M65" s="116">
        <v>0</v>
      </c>
      <c r="N65" s="116">
        <v>0</v>
      </c>
      <c r="O65" s="116">
        <v>0</v>
      </c>
      <c r="P65" s="116">
        <v>0</v>
      </c>
      <c r="Q65" s="116">
        <v>0</v>
      </c>
      <c r="R65" s="116">
        <v>0</v>
      </c>
      <c r="S65" s="116">
        <v>0</v>
      </c>
      <c r="T65" s="116">
        <v>0</v>
      </c>
      <c r="U65" s="116">
        <v>0</v>
      </c>
      <c r="V65" s="116">
        <v>0</v>
      </c>
      <c r="W65" s="116">
        <v>0</v>
      </c>
      <c r="X65" s="116">
        <v>0</v>
      </c>
      <c r="Y65" s="116">
        <v>0</v>
      </c>
      <c r="Z65" s="115">
        <f>'прил.3'!G65</f>
        <v>0.8820980666666667</v>
      </c>
      <c r="AA65" s="115">
        <f>'прил.3'!H65</f>
        <v>0</v>
      </c>
      <c r="AB65" s="115">
        <f>'прил.3'!I65</f>
        <v>0</v>
      </c>
      <c r="AC65" s="115">
        <f>'прил.3'!J65</f>
        <v>0</v>
      </c>
      <c r="AD65" s="115">
        <f>'прил.3'!K65</f>
        <v>0</v>
      </c>
      <c r="AE65" s="115">
        <f>'прил.3'!L65</f>
        <v>0</v>
      </c>
      <c r="AF65" s="115">
        <f t="shared" si="44"/>
        <v>0</v>
      </c>
      <c r="AG65" s="115">
        <f t="shared" si="45"/>
        <v>0.8820980666666667</v>
      </c>
      <c r="AH65" s="115">
        <f t="shared" si="46"/>
        <v>0</v>
      </c>
      <c r="AI65" s="115">
        <f t="shared" si="47"/>
        <v>0</v>
      </c>
      <c r="AJ65" s="115">
        <f t="shared" si="48"/>
        <v>0</v>
      </c>
      <c r="AK65" s="115">
        <f t="shared" si="49"/>
        <v>0</v>
      </c>
      <c r="AL65" s="115">
        <f t="shared" si="50"/>
        <v>0</v>
      </c>
    </row>
    <row r="66" spans="1:38" s="138" customFormat="1" ht="31.5">
      <c r="A66" s="113" t="s">
        <v>335</v>
      </c>
      <c r="B66" s="118" t="s">
        <v>489</v>
      </c>
      <c r="C66" s="113" t="s">
        <v>410</v>
      </c>
      <c r="D66" s="116">
        <v>0</v>
      </c>
      <c r="E66" s="116">
        <v>0</v>
      </c>
      <c r="F66" s="116">
        <v>0</v>
      </c>
      <c r="G66" s="116">
        <v>0</v>
      </c>
      <c r="H66" s="116">
        <v>0</v>
      </c>
      <c r="I66" s="116">
        <v>0</v>
      </c>
      <c r="J66" s="116">
        <v>0</v>
      </c>
      <c r="K66" s="116">
        <v>0</v>
      </c>
      <c r="L66" s="116">
        <v>0</v>
      </c>
      <c r="M66" s="116">
        <v>0</v>
      </c>
      <c r="N66" s="116">
        <v>0</v>
      </c>
      <c r="O66" s="116">
        <v>0</v>
      </c>
      <c r="P66" s="116">
        <v>0</v>
      </c>
      <c r="Q66" s="116">
        <v>0</v>
      </c>
      <c r="R66" s="116">
        <v>0</v>
      </c>
      <c r="S66" s="116">
        <v>0</v>
      </c>
      <c r="T66" s="116">
        <v>0</v>
      </c>
      <c r="U66" s="116">
        <v>0</v>
      </c>
      <c r="V66" s="116">
        <v>0</v>
      </c>
      <c r="W66" s="116">
        <v>0</v>
      </c>
      <c r="X66" s="116">
        <v>0</v>
      </c>
      <c r="Y66" s="116">
        <v>0</v>
      </c>
      <c r="Z66" s="115">
        <f>'прил.3'!G66</f>
        <v>2.057021525</v>
      </c>
      <c r="AA66" s="115">
        <f>'прил.3'!H66</f>
        <v>0</v>
      </c>
      <c r="AB66" s="115">
        <f>'прил.3'!I66</f>
        <v>0</v>
      </c>
      <c r="AC66" s="115">
        <f>'прил.3'!J66</f>
        <v>0</v>
      </c>
      <c r="AD66" s="115">
        <f>'прил.3'!K66</f>
        <v>0</v>
      </c>
      <c r="AE66" s="115">
        <f>'прил.3'!L66</f>
        <v>0</v>
      </c>
      <c r="AF66" s="115">
        <f t="shared" si="44"/>
        <v>0</v>
      </c>
      <c r="AG66" s="115">
        <f t="shared" si="45"/>
        <v>2.057021525</v>
      </c>
      <c r="AH66" s="115">
        <f t="shared" si="46"/>
        <v>0</v>
      </c>
      <c r="AI66" s="115">
        <f t="shared" si="47"/>
        <v>0</v>
      </c>
      <c r="AJ66" s="115">
        <f t="shared" si="48"/>
        <v>0</v>
      </c>
      <c r="AK66" s="115">
        <f t="shared" si="49"/>
        <v>0</v>
      </c>
      <c r="AL66" s="115">
        <f t="shared" si="50"/>
        <v>0</v>
      </c>
    </row>
    <row r="67" spans="1:38" s="138" customFormat="1" ht="31.5">
      <c r="A67" s="113" t="s">
        <v>335</v>
      </c>
      <c r="B67" s="118" t="s">
        <v>490</v>
      </c>
      <c r="C67" s="113" t="s">
        <v>479</v>
      </c>
      <c r="D67" s="116">
        <v>0</v>
      </c>
      <c r="E67" s="116">
        <v>0</v>
      </c>
      <c r="F67" s="116">
        <v>0</v>
      </c>
      <c r="G67" s="116">
        <v>0</v>
      </c>
      <c r="H67" s="116">
        <v>0</v>
      </c>
      <c r="I67" s="116">
        <v>0</v>
      </c>
      <c r="J67" s="116">
        <v>0</v>
      </c>
      <c r="K67" s="116">
        <v>0</v>
      </c>
      <c r="L67" s="116">
        <v>0</v>
      </c>
      <c r="M67" s="116">
        <v>0</v>
      </c>
      <c r="N67" s="116">
        <v>0</v>
      </c>
      <c r="O67" s="116">
        <v>0</v>
      </c>
      <c r="P67" s="116">
        <v>0</v>
      </c>
      <c r="Q67" s="116">
        <v>0</v>
      </c>
      <c r="R67" s="116">
        <v>0</v>
      </c>
      <c r="S67" s="116">
        <v>0</v>
      </c>
      <c r="T67" s="116">
        <v>0</v>
      </c>
      <c r="U67" s="116">
        <v>0</v>
      </c>
      <c r="V67" s="116">
        <v>0</v>
      </c>
      <c r="W67" s="116">
        <v>0</v>
      </c>
      <c r="X67" s="116">
        <v>0</v>
      </c>
      <c r="Y67" s="116">
        <v>0</v>
      </c>
      <c r="Z67" s="115">
        <f>'прил.3'!G67</f>
        <v>1.5180666666666667</v>
      </c>
      <c r="AA67" s="115">
        <f>'прил.3'!H67</f>
        <v>0</v>
      </c>
      <c r="AB67" s="115">
        <f>'прил.3'!I67</f>
        <v>0</v>
      </c>
      <c r="AC67" s="115">
        <f>'прил.3'!J67</f>
        <v>0</v>
      </c>
      <c r="AD67" s="115">
        <f>'прил.3'!K67</f>
        <v>0</v>
      </c>
      <c r="AE67" s="115">
        <f>'прил.3'!L67</f>
        <v>0</v>
      </c>
      <c r="AF67" s="115">
        <f t="shared" si="44"/>
        <v>0</v>
      </c>
      <c r="AG67" s="115">
        <f t="shared" si="45"/>
        <v>1.5180666666666667</v>
      </c>
      <c r="AH67" s="115">
        <f t="shared" si="46"/>
        <v>0</v>
      </c>
      <c r="AI67" s="115">
        <f t="shared" si="47"/>
        <v>0</v>
      </c>
      <c r="AJ67" s="115">
        <f t="shared" si="48"/>
        <v>0</v>
      </c>
      <c r="AK67" s="115">
        <f t="shared" si="49"/>
        <v>0</v>
      </c>
      <c r="AL67" s="115">
        <f t="shared" si="50"/>
        <v>0</v>
      </c>
    </row>
    <row r="68" spans="1:38" s="138" customFormat="1" ht="31.5">
      <c r="A68" s="113" t="s">
        <v>335</v>
      </c>
      <c r="B68" s="118" t="s">
        <v>491</v>
      </c>
      <c r="C68" s="113" t="s">
        <v>446</v>
      </c>
      <c r="D68" s="116">
        <v>0</v>
      </c>
      <c r="E68" s="116">
        <v>0</v>
      </c>
      <c r="F68" s="116">
        <v>0</v>
      </c>
      <c r="G68" s="116">
        <v>0</v>
      </c>
      <c r="H68" s="116">
        <v>0</v>
      </c>
      <c r="I68" s="116">
        <v>0</v>
      </c>
      <c r="J68" s="116">
        <v>0</v>
      </c>
      <c r="K68" s="116">
        <v>0</v>
      </c>
      <c r="L68" s="116">
        <v>0</v>
      </c>
      <c r="M68" s="116">
        <v>0</v>
      </c>
      <c r="N68" s="116">
        <v>0</v>
      </c>
      <c r="O68" s="116">
        <v>0</v>
      </c>
      <c r="P68" s="116">
        <v>0</v>
      </c>
      <c r="Q68" s="116">
        <v>0</v>
      </c>
      <c r="R68" s="116">
        <v>0</v>
      </c>
      <c r="S68" s="116">
        <v>0</v>
      </c>
      <c r="T68" s="116">
        <v>0</v>
      </c>
      <c r="U68" s="116">
        <v>0</v>
      </c>
      <c r="V68" s="116">
        <v>0</v>
      </c>
      <c r="W68" s="116">
        <v>0</v>
      </c>
      <c r="X68" s="116">
        <v>0</v>
      </c>
      <c r="Y68" s="116">
        <v>0</v>
      </c>
      <c r="Z68" s="115">
        <f>'прил.3'!G68</f>
        <v>3.0260433333333334</v>
      </c>
      <c r="AA68" s="115">
        <f>'прил.3'!H68</f>
        <v>0</v>
      </c>
      <c r="AB68" s="115">
        <f>'прил.3'!I68</f>
        <v>0</v>
      </c>
      <c r="AC68" s="115">
        <f>'прил.3'!J68</f>
        <v>0</v>
      </c>
      <c r="AD68" s="115">
        <f>'прил.3'!K68</f>
        <v>0</v>
      </c>
      <c r="AE68" s="115">
        <f>'прил.3'!L68</f>
        <v>0</v>
      </c>
      <c r="AF68" s="115">
        <f t="shared" si="44"/>
        <v>0</v>
      </c>
      <c r="AG68" s="115">
        <f t="shared" si="45"/>
        <v>3.0260433333333334</v>
      </c>
      <c r="AH68" s="115">
        <f t="shared" si="46"/>
        <v>0</v>
      </c>
      <c r="AI68" s="115">
        <f t="shared" si="47"/>
        <v>0</v>
      </c>
      <c r="AJ68" s="115">
        <f t="shared" si="48"/>
        <v>0</v>
      </c>
      <c r="AK68" s="115">
        <f t="shared" si="49"/>
        <v>0</v>
      </c>
      <c r="AL68" s="115">
        <f t="shared" si="50"/>
        <v>0</v>
      </c>
    </row>
    <row r="69" spans="1:38" s="138" customFormat="1" ht="31.5">
      <c r="A69" s="113" t="s">
        <v>335</v>
      </c>
      <c r="B69" s="118" t="s">
        <v>676</v>
      </c>
      <c r="C69" s="113" t="s">
        <v>454</v>
      </c>
      <c r="D69" s="116">
        <v>0</v>
      </c>
      <c r="E69" s="116">
        <v>0</v>
      </c>
      <c r="F69" s="116">
        <v>0</v>
      </c>
      <c r="G69" s="116">
        <v>0</v>
      </c>
      <c r="H69" s="116">
        <v>0</v>
      </c>
      <c r="I69" s="116">
        <v>0</v>
      </c>
      <c r="J69" s="116">
        <v>0</v>
      </c>
      <c r="K69" s="116">
        <v>0</v>
      </c>
      <c r="L69" s="116">
        <v>0</v>
      </c>
      <c r="M69" s="116">
        <v>0</v>
      </c>
      <c r="N69" s="116">
        <v>0</v>
      </c>
      <c r="O69" s="116">
        <v>0</v>
      </c>
      <c r="P69" s="116">
        <v>0</v>
      </c>
      <c r="Q69" s="116">
        <v>0</v>
      </c>
      <c r="R69" s="116">
        <v>0</v>
      </c>
      <c r="S69" s="116">
        <v>0</v>
      </c>
      <c r="T69" s="116">
        <v>0</v>
      </c>
      <c r="U69" s="116">
        <v>0</v>
      </c>
      <c r="V69" s="116">
        <v>0</v>
      </c>
      <c r="W69" s="116">
        <v>0</v>
      </c>
      <c r="X69" s="116">
        <v>0</v>
      </c>
      <c r="Y69" s="116">
        <v>0</v>
      </c>
      <c r="Z69" s="115">
        <f>'прил.3'!G69</f>
        <v>45.39305528333333</v>
      </c>
      <c r="AA69" s="115">
        <f>'прил.3'!H69</f>
        <v>0</v>
      </c>
      <c r="AB69" s="115">
        <f>'прил.3'!I69</f>
        <v>0</v>
      </c>
      <c r="AC69" s="115">
        <f>'прил.3'!J69</f>
        <v>0</v>
      </c>
      <c r="AD69" s="115">
        <f>'прил.3'!K69</f>
        <v>0</v>
      </c>
      <c r="AE69" s="115">
        <f>'прил.3'!L69</f>
        <v>0</v>
      </c>
      <c r="AF69" s="115">
        <f t="shared" si="44"/>
        <v>0</v>
      </c>
      <c r="AG69" s="115">
        <f t="shared" si="45"/>
        <v>45.39305528333333</v>
      </c>
      <c r="AH69" s="115">
        <f t="shared" si="46"/>
        <v>0</v>
      </c>
      <c r="AI69" s="115">
        <f t="shared" si="47"/>
        <v>0</v>
      </c>
      <c r="AJ69" s="115">
        <f t="shared" si="48"/>
        <v>0</v>
      </c>
      <c r="AK69" s="115">
        <f t="shared" si="49"/>
        <v>0</v>
      </c>
      <c r="AL69" s="115">
        <f t="shared" si="50"/>
        <v>0</v>
      </c>
    </row>
    <row r="70" spans="1:38" ht="21">
      <c r="A70" s="54" t="s">
        <v>337</v>
      </c>
      <c r="B70" s="54" t="s">
        <v>338</v>
      </c>
      <c r="C70" s="54" t="s">
        <v>364</v>
      </c>
      <c r="D70" s="64">
        <f>SUM(D71:D72)</f>
        <v>0</v>
      </c>
      <c r="E70" s="64">
        <f aca="true" t="shared" si="51" ref="E70:AL70">SUM(E71:E72)</f>
        <v>0</v>
      </c>
      <c r="F70" s="64">
        <f t="shared" si="51"/>
        <v>0</v>
      </c>
      <c r="G70" s="64">
        <f t="shared" si="51"/>
        <v>0</v>
      </c>
      <c r="H70" s="64">
        <f t="shared" si="51"/>
        <v>0</v>
      </c>
      <c r="I70" s="64">
        <f t="shared" si="51"/>
        <v>0</v>
      </c>
      <c r="J70" s="64">
        <f t="shared" si="51"/>
        <v>0</v>
      </c>
      <c r="K70" s="64">
        <f t="shared" si="51"/>
        <v>0</v>
      </c>
      <c r="L70" s="64">
        <f t="shared" si="51"/>
        <v>0</v>
      </c>
      <c r="M70" s="64">
        <f t="shared" si="51"/>
        <v>0</v>
      </c>
      <c r="N70" s="64">
        <f t="shared" si="51"/>
        <v>0</v>
      </c>
      <c r="O70" s="64">
        <f t="shared" si="51"/>
        <v>0</v>
      </c>
      <c r="P70" s="64">
        <f t="shared" si="51"/>
        <v>0</v>
      </c>
      <c r="Q70" s="64">
        <f t="shared" si="51"/>
        <v>0</v>
      </c>
      <c r="R70" s="64">
        <f t="shared" si="51"/>
        <v>0</v>
      </c>
      <c r="S70" s="64">
        <f t="shared" si="51"/>
        <v>0</v>
      </c>
      <c r="T70" s="64">
        <f t="shared" si="51"/>
        <v>0</v>
      </c>
      <c r="U70" s="64">
        <f t="shared" si="51"/>
        <v>0</v>
      </c>
      <c r="V70" s="64">
        <f t="shared" si="51"/>
        <v>0</v>
      </c>
      <c r="W70" s="64">
        <f t="shared" si="51"/>
        <v>0</v>
      </c>
      <c r="X70" s="64">
        <f t="shared" si="51"/>
        <v>0</v>
      </c>
      <c r="Y70" s="64">
        <f t="shared" si="51"/>
        <v>0</v>
      </c>
      <c r="Z70" s="64">
        <f t="shared" si="51"/>
        <v>38.319541666666666</v>
      </c>
      <c r="AA70" s="64">
        <f t="shared" si="51"/>
        <v>0</v>
      </c>
      <c r="AB70" s="64">
        <f t="shared" si="51"/>
        <v>0</v>
      </c>
      <c r="AC70" s="64">
        <f t="shared" si="51"/>
        <v>0</v>
      </c>
      <c r="AD70" s="64">
        <f t="shared" si="51"/>
        <v>0</v>
      </c>
      <c r="AE70" s="64">
        <f t="shared" si="51"/>
        <v>0</v>
      </c>
      <c r="AF70" s="64">
        <f t="shared" si="51"/>
        <v>0</v>
      </c>
      <c r="AG70" s="64">
        <f t="shared" si="51"/>
        <v>38.319541666666666</v>
      </c>
      <c r="AH70" s="64">
        <f t="shared" si="51"/>
        <v>0</v>
      </c>
      <c r="AI70" s="64">
        <f t="shared" si="51"/>
        <v>0</v>
      </c>
      <c r="AJ70" s="64">
        <f t="shared" si="51"/>
        <v>0</v>
      </c>
      <c r="AK70" s="64">
        <f t="shared" si="51"/>
        <v>0</v>
      </c>
      <c r="AL70" s="64">
        <f t="shared" si="51"/>
        <v>0</v>
      </c>
    </row>
    <row r="71" spans="1:38" s="138" customFormat="1" ht="31.5">
      <c r="A71" s="113" t="s">
        <v>337</v>
      </c>
      <c r="B71" s="113" t="s">
        <v>483</v>
      </c>
      <c r="C71" s="113" t="s">
        <v>614</v>
      </c>
      <c r="D71" s="116">
        <v>0</v>
      </c>
      <c r="E71" s="116">
        <v>0</v>
      </c>
      <c r="F71" s="116">
        <v>0</v>
      </c>
      <c r="G71" s="116">
        <v>0</v>
      </c>
      <c r="H71" s="116">
        <v>0</v>
      </c>
      <c r="I71" s="116">
        <v>0</v>
      </c>
      <c r="J71" s="116">
        <v>0</v>
      </c>
      <c r="K71" s="116">
        <v>0</v>
      </c>
      <c r="L71" s="116">
        <v>0</v>
      </c>
      <c r="M71" s="116">
        <v>0</v>
      </c>
      <c r="N71" s="116">
        <v>0</v>
      </c>
      <c r="O71" s="116">
        <v>0</v>
      </c>
      <c r="P71" s="116">
        <v>0</v>
      </c>
      <c r="Q71" s="116">
        <v>0</v>
      </c>
      <c r="R71" s="116">
        <v>0</v>
      </c>
      <c r="S71" s="116">
        <v>0</v>
      </c>
      <c r="T71" s="116">
        <v>0</v>
      </c>
      <c r="U71" s="116">
        <v>0</v>
      </c>
      <c r="V71" s="116">
        <v>0</v>
      </c>
      <c r="W71" s="116">
        <v>0</v>
      </c>
      <c r="X71" s="116">
        <v>0</v>
      </c>
      <c r="Y71" s="116">
        <v>0</v>
      </c>
      <c r="Z71" s="115">
        <f>'прил.3'!G71</f>
        <v>23.97041666666667</v>
      </c>
      <c r="AA71" s="115">
        <f>'прил.3'!H71</f>
        <v>0</v>
      </c>
      <c r="AB71" s="115">
        <f>'прил.3'!I71</f>
        <v>0</v>
      </c>
      <c r="AC71" s="115">
        <f>'прил.3'!J71</f>
        <v>0</v>
      </c>
      <c r="AD71" s="115">
        <f>'прил.3'!K71</f>
        <v>0</v>
      </c>
      <c r="AE71" s="115">
        <f>'прил.3'!L71</f>
        <v>0</v>
      </c>
      <c r="AF71" s="115">
        <f aca="true" t="shared" si="52" ref="AF71:AL72">D71+K71+R71+Y71</f>
        <v>0</v>
      </c>
      <c r="AG71" s="115">
        <f t="shared" si="52"/>
        <v>23.97041666666667</v>
      </c>
      <c r="AH71" s="115">
        <f t="shared" si="52"/>
        <v>0</v>
      </c>
      <c r="AI71" s="115">
        <f t="shared" si="52"/>
        <v>0</v>
      </c>
      <c r="AJ71" s="115">
        <f t="shared" si="52"/>
        <v>0</v>
      </c>
      <c r="AK71" s="115">
        <f t="shared" si="52"/>
        <v>0</v>
      </c>
      <c r="AL71" s="115">
        <f t="shared" si="52"/>
        <v>0</v>
      </c>
    </row>
    <row r="72" spans="1:38" s="138" customFormat="1" ht="42">
      <c r="A72" s="113" t="s">
        <v>337</v>
      </c>
      <c r="B72" s="113" t="s">
        <v>485</v>
      </c>
      <c r="C72" s="113" t="s">
        <v>376</v>
      </c>
      <c r="D72" s="116">
        <v>0</v>
      </c>
      <c r="E72" s="116">
        <v>0</v>
      </c>
      <c r="F72" s="116">
        <v>0</v>
      </c>
      <c r="G72" s="116">
        <v>0</v>
      </c>
      <c r="H72" s="116">
        <v>0</v>
      </c>
      <c r="I72" s="116">
        <v>0</v>
      </c>
      <c r="J72" s="116">
        <v>0</v>
      </c>
      <c r="K72" s="116">
        <v>0</v>
      </c>
      <c r="L72" s="116">
        <v>0</v>
      </c>
      <c r="M72" s="116">
        <v>0</v>
      </c>
      <c r="N72" s="116">
        <v>0</v>
      </c>
      <c r="O72" s="116">
        <v>0</v>
      </c>
      <c r="P72" s="116">
        <v>0</v>
      </c>
      <c r="Q72" s="116">
        <v>0</v>
      </c>
      <c r="R72" s="116">
        <v>0</v>
      </c>
      <c r="S72" s="116">
        <v>0</v>
      </c>
      <c r="T72" s="116">
        <v>0</v>
      </c>
      <c r="U72" s="116">
        <v>0</v>
      </c>
      <c r="V72" s="116">
        <v>0</v>
      </c>
      <c r="W72" s="116">
        <v>0</v>
      </c>
      <c r="X72" s="116">
        <v>0</v>
      </c>
      <c r="Y72" s="116">
        <v>0</v>
      </c>
      <c r="Z72" s="115">
        <f>'прил.3'!G72</f>
        <v>14.349125</v>
      </c>
      <c r="AA72" s="115">
        <f>'прил.3'!H72</f>
        <v>0</v>
      </c>
      <c r="AB72" s="115">
        <f>'прил.3'!I72</f>
        <v>0</v>
      </c>
      <c r="AC72" s="115">
        <f>'прил.3'!J72</f>
        <v>0</v>
      </c>
      <c r="AD72" s="115">
        <f>'прил.3'!K72</f>
        <v>0</v>
      </c>
      <c r="AE72" s="115">
        <f>'прил.3'!L72</f>
        <v>0</v>
      </c>
      <c r="AF72" s="115">
        <f t="shared" si="52"/>
        <v>0</v>
      </c>
      <c r="AG72" s="115">
        <f t="shared" si="52"/>
        <v>14.349125</v>
      </c>
      <c r="AH72" s="115">
        <f t="shared" si="52"/>
        <v>0</v>
      </c>
      <c r="AI72" s="115">
        <f t="shared" si="52"/>
        <v>0</v>
      </c>
      <c r="AJ72" s="115">
        <f t="shared" si="52"/>
        <v>0</v>
      </c>
      <c r="AK72" s="115">
        <f t="shared" si="52"/>
        <v>0</v>
      </c>
      <c r="AL72" s="115">
        <f t="shared" si="52"/>
        <v>0</v>
      </c>
    </row>
    <row r="73" spans="1:38" ht="21">
      <c r="A73" s="54" t="s">
        <v>339</v>
      </c>
      <c r="B73" s="54" t="s">
        <v>340</v>
      </c>
      <c r="C73" s="54" t="s">
        <v>364</v>
      </c>
      <c r="D73" s="58">
        <f>D74</f>
        <v>0</v>
      </c>
      <c r="E73" s="58">
        <f>E74</f>
        <v>0</v>
      </c>
      <c r="F73" s="58">
        <f aca="true" t="shared" si="53" ref="F73:AL73">F74</f>
        <v>0</v>
      </c>
      <c r="G73" s="58">
        <f t="shared" si="53"/>
        <v>0</v>
      </c>
      <c r="H73" s="58">
        <f t="shared" si="53"/>
        <v>0</v>
      </c>
      <c r="I73" s="58">
        <f t="shared" si="53"/>
        <v>0</v>
      </c>
      <c r="J73" s="58">
        <f t="shared" si="53"/>
        <v>0</v>
      </c>
      <c r="K73" s="58">
        <f t="shared" si="53"/>
        <v>0</v>
      </c>
      <c r="L73" s="58">
        <f t="shared" si="53"/>
        <v>0</v>
      </c>
      <c r="M73" s="58">
        <f t="shared" si="53"/>
        <v>0</v>
      </c>
      <c r="N73" s="58">
        <f t="shared" si="53"/>
        <v>0</v>
      </c>
      <c r="O73" s="58">
        <f t="shared" si="53"/>
        <v>0</v>
      </c>
      <c r="P73" s="58">
        <f t="shared" si="53"/>
        <v>0</v>
      </c>
      <c r="Q73" s="58">
        <f t="shared" si="53"/>
        <v>0</v>
      </c>
      <c r="R73" s="58">
        <f t="shared" si="53"/>
        <v>0</v>
      </c>
      <c r="S73" s="58">
        <f t="shared" si="53"/>
        <v>0</v>
      </c>
      <c r="T73" s="58">
        <f t="shared" si="53"/>
        <v>0</v>
      </c>
      <c r="U73" s="58">
        <f t="shared" si="53"/>
        <v>0</v>
      </c>
      <c r="V73" s="58">
        <f t="shared" si="53"/>
        <v>0</v>
      </c>
      <c r="W73" s="58">
        <f t="shared" si="53"/>
        <v>0</v>
      </c>
      <c r="X73" s="58">
        <f t="shared" si="53"/>
        <v>0</v>
      </c>
      <c r="Y73" s="58">
        <f t="shared" si="53"/>
        <v>0</v>
      </c>
      <c r="Z73" s="58">
        <f>Z74</f>
        <v>21.28732666666667</v>
      </c>
      <c r="AA73" s="58">
        <f t="shared" si="53"/>
        <v>0</v>
      </c>
      <c r="AB73" s="58">
        <f t="shared" si="53"/>
        <v>0</v>
      </c>
      <c r="AC73" s="58">
        <f t="shared" si="53"/>
        <v>0</v>
      </c>
      <c r="AD73" s="58">
        <f t="shared" si="53"/>
        <v>0</v>
      </c>
      <c r="AE73" s="58">
        <f t="shared" si="53"/>
        <v>0</v>
      </c>
      <c r="AF73" s="58">
        <f t="shared" si="53"/>
        <v>0</v>
      </c>
      <c r="AG73" s="58">
        <f t="shared" si="53"/>
        <v>21.28732666666667</v>
      </c>
      <c r="AH73" s="58">
        <f t="shared" si="53"/>
        <v>0</v>
      </c>
      <c r="AI73" s="58">
        <f t="shared" si="53"/>
        <v>0</v>
      </c>
      <c r="AJ73" s="58">
        <f t="shared" si="53"/>
        <v>0</v>
      </c>
      <c r="AK73" s="58">
        <f t="shared" si="53"/>
        <v>0</v>
      </c>
      <c r="AL73" s="58">
        <f t="shared" si="53"/>
        <v>0</v>
      </c>
    </row>
    <row r="74" spans="1:38" s="138" customFormat="1" ht="42">
      <c r="A74" s="113" t="s">
        <v>339</v>
      </c>
      <c r="B74" s="118" t="s">
        <v>409</v>
      </c>
      <c r="C74" s="113" t="s">
        <v>410</v>
      </c>
      <c r="D74" s="116">
        <v>0</v>
      </c>
      <c r="E74" s="116">
        <v>0</v>
      </c>
      <c r="F74" s="116">
        <v>0</v>
      </c>
      <c r="G74" s="116">
        <v>0</v>
      </c>
      <c r="H74" s="116">
        <v>0</v>
      </c>
      <c r="I74" s="116">
        <v>0</v>
      </c>
      <c r="J74" s="116">
        <v>0</v>
      </c>
      <c r="K74" s="116">
        <v>0</v>
      </c>
      <c r="L74" s="116">
        <v>0</v>
      </c>
      <c r="M74" s="116">
        <v>0</v>
      </c>
      <c r="N74" s="116">
        <v>0</v>
      </c>
      <c r="O74" s="116">
        <v>0</v>
      </c>
      <c r="P74" s="116">
        <v>0</v>
      </c>
      <c r="Q74" s="116">
        <v>0</v>
      </c>
      <c r="R74" s="116">
        <v>0</v>
      </c>
      <c r="S74" s="116">
        <v>0</v>
      </c>
      <c r="T74" s="116">
        <v>0</v>
      </c>
      <c r="U74" s="116">
        <v>0</v>
      </c>
      <c r="V74" s="116">
        <v>0</v>
      </c>
      <c r="W74" s="116">
        <v>0</v>
      </c>
      <c r="X74" s="116">
        <v>0</v>
      </c>
      <c r="Y74" s="116">
        <v>0</v>
      </c>
      <c r="Z74" s="115">
        <f>'прил.3'!G74</f>
        <v>21.28732666666667</v>
      </c>
      <c r="AA74" s="115">
        <f>'прил.3'!H74</f>
        <v>0</v>
      </c>
      <c r="AB74" s="115">
        <f>'прил.3'!I74</f>
        <v>0</v>
      </c>
      <c r="AC74" s="115">
        <f>'прил.3'!J74</f>
        <v>0</v>
      </c>
      <c r="AD74" s="115">
        <f>'прил.3'!K74</f>
        <v>0</v>
      </c>
      <c r="AE74" s="115">
        <f>'прил.3'!L74</f>
        <v>0</v>
      </c>
      <c r="AF74" s="115">
        <f aca="true" t="shared" si="54" ref="AF74:AL74">D74+K74+R74+Y74</f>
        <v>0</v>
      </c>
      <c r="AG74" s="115">
        <f t="shared" si="54"/>
        <v>21.28732666666667</v>
      </c>
      <c r="AH74" s="115">
        <f t="shared" si="54"/>
        <v>0</v>
      </c>
      <c r="AI74" s="115">
        <f t="shared" si="54"/>
        <v>0</v>
      </c>
      <c r="AJ74" s="115">
        <f t="shared" si="54"/>
        <v>0</v>
      </c>
      <c r="AK74" s="115">
        <f t="shared" si="54"/>
        <v>0</v>
      </c>
      <c r="AL74" s="115">
        <f t="shared" si="54"/>
        <v>0</v>
      </c>
    </row>
    <row r="75" spans="1:38" ht="21">
      <c r="A75" s="54" t="s">
        <v>341</v>
      </c>
      <c r="B75" s="54" t="s">
        <v>342</v>
      </c>
      <c r="C75" s="54" t="s">
        <v>364</v>
      </c>
      <c r="D75" s="58">
        <v>0</v>
      </c>
      <c r="E75" s="58">
        <v>0</v>
      </c>
      <c r="F75" s="58">
        <v>0</v>
      </c>
      <c r="G75" s="58">
        <v>0</v>
      </c>
      <c r="H75" s="58">
        <v>0</v>
      </c>
      <c r="I75" s="58">
        <v>0</v>
      </c>
      <c r="J75" s="58">
        <v>0</v>
      </c>
      <c r="K75" s="58">
        <v>0</v>
      </c>
      <c r="L75" s="58">
        <v>0</v>
      </c>
      <c r="M75" s="58">
        <v>0</v>
      </c>
      <c r="N75" s="58">
        <v>0</v>
      </c>
      <c r="O75" s="58">
        <v>0</v>
      </c>
      <c r="P75" s="58">
        <v>0</v>
      </c>
      <c r="Q75" s="58">
        <v>0</v>
      </c>
      <c r="R75" s="58">
        <v>0</v>
      </c>
      <c r="S75" s="58">
        <v>0</v>
      </c>
      <c r="T75" s="58">
        <v>0</v>
      </c>
      <c r="U75" s="58">
        <v>0</v>
      </c>
      <c r="V75" s="58">
        <v>0</v>
      </c>
      <c r="W75" s="58">
        <v>0</v>
      </c>
      <c r="X75" s="58">
        <v>0</v>
      </c>
      <c r="Y75" s="58">
        <v>0</v>
      </c>
      <c r="Z75" s="58">
        <v>0</v>
      </c>
      <c r="AA75" s="58">
        <v>0</v>
      </c>
      <c r="AB75" s="58">
        <v>0</v>
      </c>
      <c r="AC75" s="58">
        <v>0</v>
      </c>
      <c r="AD75" s="58">
        <v>0</v>
      </c>
      <c r="AE75" s="58">
        <v>0</v>
      </c>
      <c r="AF75" s="58">
        <v>0</v>
      </c>
      <c r="AG75" s="58">
        <v>0</v>
      </c>
      <c r="AH75" s="58">
        <v>0</v>
      </c>
      <c r="AI75" s="58">
        <v>0</v>
      </c>
      <c r="AJ75" s="58">
        <v>0</v>
      </c>
      <c r="AK75" s="58">
        <v>0</v>
      </c>
      <c r="AL75" s="58">
        <v>0</v>
      </c>
    </row>
    <row r="76" spans="1:38" ht="21">
      <c r="A76" s="54" t="s">
        <v>343</v>
      </c>
      <c r="B76" s="54" t="s">
        <v>344</v>
      </c>
      <c r="C76" s="54" t="s">
        <v>364</v>
      </c>
      <c r="D76" s="58">
        <v>0</v>
      </c>
      <c r="E76" s="58">
        <v>0</v>
      </c>
      <c r="F76" s="58">
        <v>0</v>
      </c>
      <c r="G76" s="58">
        <v>0</v>
      </c>
      <c r="H76" s="58">
        <v>0</v>
      </c>
      <c r="I76" s="58">
        <v>0</v>
      </c>
      <c r="J76" s="58">
        <v>0</v>
      </c>
      <c r="K76" s="58">
        <v>0</v>
      </c>
      <c r="L76" s="58">
        <v>0</v>
      </c>
      <c r="M76" s="58">
        <v>0</v>
      </c>
      <c r="N76" s="58">
        <v>0</v>
      </c>
      <c r="O76" s="58">
        <v>0</v>
      </c>
      <c r="P76" s="58">
        <v>0</v>
      </c>
      <c r="Q76" s="58">
        <v>0</v>
      </c>
      <c r="R76" s="58">
        <v>0</v>
      </c>
      <c r="S76" s="58">
        <v>0</v>
      </c>
      <c r="T76" s="58">
        <v>0</v>
      </c>
      <c r="U76" s="58">
        <v>0</v>
      </c>
      <c r="V76" s="58">
        <v>0</v>
      </c>
      <c r="W76" s="58">
        <v>0</v>
      </c>
      <c r="X76" s="58">
        <v>0</v>
      </c>
      <c r="Y76" s="58">
        <v>0</v>
      </c>
      <c r="Z76" s="58">
        <v>0</v>
      </c>
      <c r="AA76" s="58">
        <v>0</v>
      </c>
      <c r="AB76" s="58">
        <v>0</v>
      </c>
      <c r="AC76" s="58">
        <v>0</v>
      </c>
      <c r="AD76" s="58">
        <v>0</v>
      </c>
      <c r="AE76" s="58">
        <v>0</v>
      </c>
      <c r="AF76" s="58">
        <v>0</v>
      </c>
      <c r="AG76" s="58">
        <v>0</v>
      </c>
      <c r="AH76" s="58">
        <v>0</v>
      </c>
      <c r="AI76" s="58">
        <v>0</v>
      </c>
      <c r="AJ76" s="58">
        <v>0</v>
      </c>
      <c r="AK76" s="58">
        <v>0</v>
      </c>
      <c r="AL76" s="58">
        <v>0</v>
      </c>
    </row>
    <row r="77" spans="1:38" ht="12.75">
      <c r="A77" s="54" t="s">
        <v>345</v>
      </c>
      <c r="B77" s="54" t="s">
        <v>346</v>
      </c>
      <c r="C77" s="54" t="s">
        <v>364</v>
      </c>
      <c r="D77" s="64">
        <f>D78+D81+D82+D83</f>
        <v>0</v>
      </c>
      <c r="E77" s="64">
        <f aca="true" t="shared" si="55" ref="E77:AL77">E78+E81+E82+E83</f>
        <v>0</v>
      </c>
      <c r="F77" s="64">
        <f t="shared" si="55"/>
        <v>0</v>
      </c>
      <c r="G77" s="64">
        <f t="shared" si="55"/>
        <v>0</v>
      </c>
      <c r="H77" s="64">
        <f t="shared" si="55"/>
        <v>0</v>
      </c>
      <c r="I77" s="64">
        <f t="shared" si="55"/>
        <v>0</v>
      </c>
      <c r="J77" s="64">
        <f t="shared" si="55"/>
        <v>0</v>
      </c>
      <c r="K77" s="64">
        <f t="shared" si="55"/>
        <v>0</v>
      </c>
      <c r="L77" s="64">
        <f t="shared" si="55"/>
        <v>0</v>
      </c>
      <c r="M77" s="64">
        <f t="shared" si="55"/>
        <v>0</v>
      </c>
      <c r="N77" s="64">
        <f t="shared" si="55"/>
        <v>0</v>
      </c>
      <c r="O77" s="64">
        <f t="shared" si="55"/>
        <v>0</v>
      </c>
      <c r="P77" s="64">
        <f t="shared" si="55"/>
        <v>0</v>
      </c>
      <c r="Q77" s="64">
        <f t="shared" si="55"/>
        <v>0</v>
      </c>
      <c r="R77" s="64">
        <f t="shared" si="55"/>
        <v>0</v>
      </c>
      <c r="S77" s="64">
        <f t="shared" si="55"/>
        <v>0</v>
      </c>
      <c r="T77" s="64">
        <f t="shared" si="55"/>
        <v>0</v>
      </c>
      <c r="U77" s="64">
        <f t="shared" si="55"/>
        <v>0</v>
      </c>
      <c r="V77" s="64">
        <f t="shared" si="55"/>
        <v>0</v>
      </c>
      <c r="W77" s="64">
        <f t="shared" si="55"/>
        <v>0</v>
      </c>
      <c r="X77" s="64">
        <f t="shared" si="55"/>
        <v>0</v>
      </c>
      <c r="Y77" s="64">
        <f t="shared" si="55"/>
        <v>0</v>
      </c>
      <c r="Z77" s="64">
        <f t="shared" si="55"/>
        <v>0</v>
      </c>
      <c r="AA77" s="64">
        <f t="shared" si="55"/>
        <v>0</v>
      </c>
      <c r="AB77" s="64">
        <f t="shared" si="55"/>
        <v>0</v>
      </c>
      <c r="AC77" s="64">
        <f t="shared" si="55"/>
        <v>0</v>
      </c>
      <c r="AD77" s="64">
        <f t="shared" si="55"/>
        <v>0</v>
      </c>
      <c r="AE77" s="64">
        <f t="shared" si="55"/>
        <v>0</v>
      </c>
      <c r="AF77" s="64">
        <f t="shared" si="55"/>
        <v>0</v>
      </c>
      <c r="AG77" s="64">
        <f t="shared" si="55"/>
        <v>0</v>
      </c>
      <c r="AH77" s="64">
        <f t="shared" si="55"/>
        <v>0</v>
      </c>
      <c r="AI77" s="64">
        <f t="shared" si="55"/>
        <v>0</v>
      </c>
      <c r="AJ77" s="64">
        <f t="shared" si="55"/>
        <v>0</v>
      </c>
      <c r="AK77" s="64">
        <f t="shared" si="55"/>
        <v>0</v>
      </c>
      <c r="AL77" s="64">
        <f t="shared" si="55"/>
        <v>0</v>
      </c>
    </row>
    <row r="78" spans="1:38" ht="21">
      <c r="A78" s="54" t="s">
        <v>347</v>
      </c>
      <c r="B78" s="54" t="s">
        <v>348</v>
      </c>
      <c r="C78" s="54" t="s">
        <v>364</v>
      </c>
      <c r="D78" s="64">
        <f>SUM(D79:D80)</f>
        <v>0</v>
      </c>
      <c r="E78" s="64">
        <f aca="true" t="shared" si="56" ref="E78:AL78">SUM(E79:E80)</f>
        <v>0</v>
      </c>
      <c r="F78" s="64">
        <f t="shared" si="56"/>
        <v>0</v>
      </c>
      <c r="G78" s="64">
        <f t="shared" si="56"/>
        <v>0</v>
      </c>
      <c r="H78" s="64">
        <f t="shared" si="56"/>
        <v>0</v>
      </c>
      <c r="I78" s="64">
        <f t="shared" si="56"/>
        <v>0</v>
      </c>
      <c r="J78" s="64">
        <f t="shared" si="56"/>
        <v>0</v>
      </c>
      <c r="K78" s="64">
        <f t="shared" si="56"/>
        <v>0</v>
      </c>
      <c r="L78" s="64">
        <f t="shared" si="56"/>
        <v>0</v>
      </c>
      <c r="M78" s="64">
        <f t="shared" si="56"/>
        <v>0</v>
      </c>
      <c r="N78" s="64">
        <f t="shared" si="56"/>
        <v>0</v>
      </c>
      <c r="O78" s="64">
        <f t="shared" si="56"/>
        <v>0</v>
      </c>
      <c r="P78" s="64">
        <f t="shared" si="56"/>
        <v>0</v>
      </c>
      <c r="Q78" s="64">
        <f t="shared" si="56"/>
        <v>0</v>
      </c>
      <c r="R78" s="64">
        <f t="shared" si="56"/>
        <v>0</v>
      </c>
      <c r="S78" s="64">
        <f t="shared" si="56"/>
        <v>0</v>
      </c>
      <c r="T78" s="64">
        <f t="shared" si="56"/>
        <v>0</v>
      </c>
      <c r="U78" s="64">
        <f t="shared" si="56"/>
        <v>0</v>
      </c>
      <c r="V78" s="64">
        <f t="shared" si="56"/>
        <v>0</v>
      </c>
      <c r="W78" s="64">
        <f t="shared" si="56"/>
        <v>0</v>
      </c>
      <c r="X78" s="64">
        <f t="shared" si="56"/>
        <v>0</v>
      </c>
      <c r="Y78" s="64">
        <f t="shared" si="56"/>
        <v>0</v>
      </c>
      <c r="Z78" s="64">
        <f>SUM(Z79:Z80)</f>
        <v>0</v>
      </c>
      <c r="AA78" s="64">
        <f t="shared" si="56"/>
        <v>0</v>
      </c>
      <c r="AB78" s="64">
        <f t="shared" si="56"/>
        <v>0</v>
      </c>
      <c r="AC78" s="64">
        <f t="shared" si="56"/>
        <v>0</v>
      </c>
      <c r="AD78" s="64">
        <f t="shared" si="56"/>
        <v>0</v>
      </c>
      <c r="AE78" s="64">
        <f t="shared" si="56"/>
        <v>0</v>
      </c>
      <c r="AF78" s="64">
        <f t="shared" si="56"/>
        <v>0</v>
      </c>
      <c r="AG78" s="64">
        <f t="shared" si="56"/>
        <v>0</v>
      </c>
      <c r="AH78" s="64">
        <f t="shared" si="56"/>
        <v>0</v>
      </c>
      <c r="AI78" s="64">
        <f t="shared" si="56"/>
        <v>0</v>
      </c>
      <c r="AJ78" s="64">
        <f t="shared" si="56"/>
        <v>0</v>
      </c>
      <c r="AK78" s="64">
        <f t="shared" si="56"/>
        <v>0</v>
      </c>
      <c r="AL78" s="64">
        <f t="shared" si="56"/>
        <v>0</v>
      </c>
    </row>
    <row r="79" spans="1:38" s="138" customFormat="1" ht="21">
      <c r="A79" s="113" t="s">
        <v>347</v>
      </c>
      <c r="B79" s="113" t="s">
        <v>537</v>
      </c>
      <c r="C79" s="113" t="s">
        <v>536</v>
      </c>
      <c r="D79" s="116">
        <v>0</v>
      </c>
      <c r="E79" s="116">
        <v>0</v>
      </c>
      <c r="F79" s="116">
        <v>0</v>
      </c>
      <c r="G79" s="116">
        <v>0</v>
      </c>
      <c r="H79" s="116">
        <v>0</v>
      </c>
      <c r="I79" s="116">
        <v>0</v>
      </c>
      <c r="J79" s="116">
        <v>0</v>
      </c>
      <c r="K79" s="116">
        <v>0</v>
      </c>
      <c r="L79" s="116">
        <v>0</v>
      </c>
      <c r="M79" s="116">
        <v>0</v>
      </c>
      <c r="N79" s="116">
        <v>0</v>
      </c>
      <c r="O79" s="116">
        <v>0</v>
      </c>
      <c r="P79" s="116">
        <v>0</v>
      </c>
      <c r="Q79" s="116">
        <v>0</v>
      </c>
      <c r="R79" s="116">
        <v>0</v>
      </c>
      <c r="S79" s="116">
        <v>0</v>
      </c>
      <c r="T79" s="116">
        <v>0</v>
      </c>
      <c r="U79" s="116">
        <v>0</v>
      </c>
      <c r="V79" s="116">
        <v>0</v>
      </c>
      <c r="W79" s="116">
        <v>0</v>
      </c>
      <c r="X79" s="116">
        <v>0</v>
      </c>
      <c r="Y79" s="116">
        <v>0</v>
      </c>
      <c r="Z79" s="115">
        <v>0</v>
      </c>
      <c r="AA79" s="115">
        <f>'прил.3'!H79</f>
        <v>0</v>
      </c>
      <c r="AB79" s="115">
        <f>'прил.3'!I79</f>
        <v>0</v>
      </c>
      <c r="AC79" s="115">
        <f>'прил.3'!J79</f>
        <v>0</v>
      </c>
      <c r="AD79" s="115">
        <f>'прил.3'!K79</f>
        <v>0</v>
      </c>
      <c r="AE79" s="115">
        <f>'прил.3'!L79</f>
        <v>0</v>
      </c>
      <c r="AF79" s="115">
        <f aca="true" t="shared" si="57" ref="AF79:AL80">D79+K79+R79+Y79</f>
        <v>0</v>
      </c>
      <c r="AG79" s="115">
        <f t="shared" si="57"/>
        <v>0</v>
      </c>
      <c r="AH79" s="115">
        <f t="shared" si="57"/>
        <v>0</v>
      </c>
      <c r="AI79" s="115">
        <f t="shared" si="57"/>
        <v>0</v>
      </c>
      <c r="AJ79" s="115">
        <f t="shared" si="57"/>
        <v>0</v>
      </c>
      <c r="AK79" s="115">
        <f t="shared" si="57"/>
        <v>0</v>
      </c>
      <c r="AL79" s="115">
        <f t="shared" si="57"/>
        <v>0</v>
      </c>
    </row>
    <row r="80" spans="1:38" s="138" customFormat="1" ht="21">
      <c r="A80" s="113" t="s">
        <v>347</v>
      </c>
      <c r="B80" s="113" t="s">
        <v>538</v>
      </c>
      <c r="C80" s="113" t="s">
        <v>380</v>
      </c>
      <c r="D80" s="116">
        <v>0</v>
      </c>
      <c r="E80" s="116">
        <v>0</v>
      </c>
      <c r="F80" s="116">
        <v>0</v>
      </c>
      <c r="G80" s="116">
        <v>0</v>
      </c>
      <c r="H80" s="116">
        <v>0</v>
      </c>
      <c r="I80" s="116">
        <v>0</v>
      </c>
      <c r="J80" s="116">
        <v>0</v>
      </c>
      <c r="K80" s="116">
        <v>0</v>
      </c>
      <c r="L80" s="116">
        <v>0</v>
      </c>
      <c r="M80" s="116">
        <v>0</v>
      </c>
      <c r="N80" s="116">
        <v>0</v>
      </c>
      <c r="O80" s="116">
        <v>0</v>
      </c>
      <c r="P80" s="116">
        <v>0</v>
      </c>
      <c r="Q80" s="116">
        <v>0</v>
      </c>
      <c r="R80" s="116">
        <v>0</v>
      </c>
      <c r="S80" s="116">
        <v>0</v>
      </c>
      <c r="T80" s="116">
        <v>0</v>
      </c>
      <c r="U80" s="116">
        <v>0</v>
      </c>
      <c r="V80" s="116">
        <v>0</v>
      </c>
      <c r="W80" s="116">
        <v>0</v>
      </c>
      <c r="X80" s="116">
        <v>0</v>
      </c>
      <c r="Y80" s="116">
        <v>0</v>
      </c>
      <c r="Z80" s="115">
        <v>0</v>
      </c>
      <c r="AA80" s="115">
        <f>'прил.3'!H80</f>
        <v>0</v>
      </c>
      <c r="AB80" s="115">
        <f>'прил.3'!I80</f>
        <v>0</v>
      </c>
      <c r="AC80" s="115">
        <f>'прил.3'!J80</f>
        <v>0</v>
      </c>
      <c r="AD80" s="115">
        <f>'прил.3'!K80</f>
        <v>0</v>
      </c>
      <c r="AE80" s="115">
        <f>'прил.3'!L80</f>
        <v>0</v>
      </c>
      <c r="AF80" s="115">
        <f t="shared" si="57"/>
        <v>0</v>
      </c>
      <c r="AG80" s="115">
        <f t="shared" si="57"/>
        <v>0</v>
      </c>
      <c r="AH80" s="115">
        <f t="shared" si="57"/>
        <v>0</v>
      </c>
      <c r="AI80" s="115">
        <f t="shared" si="57"/>
        <v>0</v>
      </c>
      <c r="AJ80" s="115">
        <f t="shared" si="57"/>
        <v>0</v>
      </c>
      <c r="AK80" s="115">
        <f t="shared" si="57"/>
        <v>0</v>
      </c>
      <c r="AL80" s="115">
        <f t="shared" si="57"/>
        <v>0</v>
      </c>
    </row>
    <row r="81" spans="1:38" ht="12.75">
      <c r="A81" s="54" t="s">
        <v>349</v>
      </c>
      <c r="B81" s="54" t="s">
        <v>350</v>
      </c>
      <c r="C81" s="54" t="s">
        <v>364</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row>
    <row r="82" spans="1:38" ht="12.75">
      <c r="A82" s="54" t="s">
        <v>351</v>
      </c>
      <c r="B82" s="54" t="s">
        <v>352</v>
      </c>
      <c r="C82" s="54" t="s">
        <v>364</v>
      </c>
      <c r="D82" s="64">
        <v>0</v>
      </c>
      <c r="E82" s="64">
        <v>0</v>
      </c>
      <c r="F82" s="64">
        <v>0</v>
      </c>
      <c r="G82" s="64">
        <v>0</v>
      </c>
      <c r="H82" s="64">
        <v>0</v>
      </c>
      <c r="I82" s="64">
        <v>0</v>
      </c>
      <c r="J82" s="64">
        <v>0</v>
      </c>
      <c r="K82" s="64">
        <v>0</v>
      </c>
      <c r="L82" s="64">
        <v>0</v>
      </c>
      <c r="M82" s="64">
        <v>0</v>
      </c>
      <c r="N82" s="64">
        <v>0</v>
      </c>
      <c r="O82" s="64">
        <v>0</v>
      </c>
      <c r="P82" s="64">
        <v>0</v>
      </c>
      <c r="Q82" s="64">
        <v>0</v>
      </c>
      <c r="R82" s="64">
        <v>0</v>
      </c>
      <c r="S82" s="64">
        <v>0</v>
      </c>
      <c r="T82" s="64">
        <v>0</v>
      </c>
      <c r="U82" s="64">
        <v>0</v>
      </c>
      <c r="V82" s="64">
        <v>0</v>
      </c>
      <c r="W82" s="64">
        <v>0</v>
      </c>
      <c r="X82" s="64">
        <v>0</v>
      </c>
      <c r="Y82" s="64">
        <v>0</v>
      </c>
      <c r="Z82" s="64">
        <v>0</v>
      </c>
      <c r="AA82" s="64">
        <v>0</v>
      </c>
      <c r="AB82" s="64">
        <v>0</v>
      </c>
      <c r="AC82" s="64">
        <v>0</v>
      </c>
      <c r="AD82" s="64">
        <v>0</v>
      </c>
      <c r="AE82" s="64">
        <v>0</v>
      </c>
      <c r="AF82" s="64">
        <v>0</v>
      </c>
      <c r="AG82" s="64">
        <v>0</v>
      </c>
      <c r="AH82" s="64">
        <v>0</v>
      </c>
      <c r="AI82" s="64">
        <v>0</v>
      </c>
      <c r="AJ82" s="64">
        <v>0</v>
      </c>
      <c r="AK82" s="64">
        <v>0</v>
      </c>
      <c r="AL82" s="64">
        <v>0</v>
      </c>
    </row>
    <row r="83" spans="1:38" ht="12.75">
      <c r="A83" s="54" t="s">
        <v>353</v>
      </c>
      <c r="B83" s="54" t="s">
        <v>354</v>
      </c>
      <c r="C83" s="54" t="s">
        <v>364</v>
      </c>
      <c r="D83" s="64">
        <v>0</v>
      </c>
      <c r="E83" s="64">
        <v>0</v>
      </c>
      <c r="F83" s="64">
        <v>0</v>
      </c>
      <c r="G83" s="64">
        <v>0</v>
      </c>
      <c r="H83" s="64">
        <v>0</v>
      </c>
      <c r="I83" s="64">
        <v>0</v>
      </c>
      <c r="J83" s="64">
        <v>0</v>
      </c>
      <c r="K83" s="64">
        <v>0</v>
      </c>
      <c r="L83" s="64">
        <v>0</v>
      </c>
      <c r="M83" s="64">
        <v>0</v>
      </c>
      <c r="N83" s="64">
        <v>0</v>
      </c>
      <c r="O83" s="64">
        <v>0</v>
      </c>
      <c r="P83" s="64">
        <v>0</v>
      </c>
      <c r="Q83" s="64">
        <v>0</v>
      </c>
      <c r="R83" s="64">
        <v>0</v>
      </c>
      <c r="S83" s="64">
        <v>0</v>
      </c>
      <c r="T83" s="64">
        <v>0</v>
      </c>
      <c r="U83" s="64">
        <v>0</v>
      </c>
      <c r="V83" s="64">
        <v>0</v>
      </c>
      <c r="W83" s="64">
        <v>0</v>
      </c>
      <c r="X83" s="64">
        <v>0</v>
      </c>
      <c r="Y83" s="64">
        <v>0</v>
      </c>
      <c r="Z83" s="64">
        <v>0</v>
      </c>
      <c r="AA83" s="64">
        <v>0</v>
      </c>
      <c r="AB83" s="64">
        <v>0</v>
      </c>
      <c r="AC83" s="64">
        <v>0</v>
      </c>
      <c r="AD83" s="64">
        <v>0</v>
      </c>
      <c r="AE83" s="64">
        <v>0</v>
      </c>
      <c r="AF83" s="64">
        <v>0</v>
      </c>
      <c r="AG83" s="64">
        <v>0</v>
      </c>
      <c r="AH83" s="64">
        <v>0</v>
      </c>
      <c r="AI83" s="64">
        <v>0</v>
      </c>
      <c r="AJ83" s="64">
        <v>0</v>
      </c>
      <c r="AK83" s="64">
        <v>0</v>
      </c>
      <c r="AL83" s="64">
        <v>0</v>
      </c>
    </row>
    <row r="84" spans="1:38" ht="21">
      <c r="A84" s="54" t="s">
        <v>355</v>
      </c>
      <c r="B84" s="54" t="s">
        <v>356</v>
      </c>
      <c r="C84" s="54" t="s">
        <v>364</v>
      </c>
      <c r="D84" s="64">
        <v>0</v>
      </c>
      <c r="E84" s="64">
        <v>0</v>
      </c>
      <c r="F84" s="64">
        <v>0</v>
      </c>
      <c r="G84" s="64">
        <v>0</v>
      </c>
      <c r="H84" s="64">
        <v>0</v>
      </c>
      <c r="I84" s="64">
        <v>0</v>
      </c>
      <c r="J84" s="64">
        <v>0</v>
      </c>
      <c r="K84" s="64">
        <v>0</v>
      </c>
      <c r="L84" s="64">
        <v>0</v>
      </c>
      <c r="M84" s="64">
        <v>0</v>
      </c>
      <c r="N84" s="64">
        <v>0</v>
      </c>
      <c r="O84" s="64">
        <v>0</v>
      </c>
      <c r="P84" s="64">
        <v>0</v>
      </c>
      <c r="Q84" s="64">
        <v>0</v>
      </c>
      <c r="R84" s="64">
        <v>0</v>
      </c>
      <c r="S84" s="64">
        <v>0</v>
      </c>
      <c r="T84" s="64">
        <v>0</v>
      </c>
      <c r="U84" s="64">
        <v>0</v>
      </c>
      <c r="V84" s="64">
        <v>0</v>
      </c>
      <c r="W84" s="64">
        <v>0</v>
      </c>
      <c r="X84" s="64">
        <v>0</v>
      </c>
      <c r="Y84" s="64">
        <v>0</v>
      </c>
      <c r="Z84" s="64">
        <v>0</v>
      </c>
      <c r="AA84" s="64">
        <v>0</v>
      </c>
      <c r="AB84" s="64">
        <v>0</v>
      </c>
      <c r="AC84" s="64">
        <v>0</v>
      </c>
      <c r="AD84" s="64">
        <v>0</v>
      </c>
      <c r="AE84" s="64">
        <v>0</v>
      </c>
      <c r="AF84" s="64">
        <v>0</v>
      </c>
      <c r="AG84" s="64">
        <v>0</v>
      </c>
      <c r="AH84" s="64">
        <v>0</v>
      </c>
      <c r="AI84" s="64">
        <v>0</v>
      </c>
      <c r="AJ84" s="64">
        <v>0</v>
      </c>
      <c r="AK84" s="64">
        <v>0</v>
      </c>
      <c r="AL84" s="64">
        <v>0</v>
      </c>
    </row>
    <row r="85" spans="1:38" ht="12.75">
      <c r="A85" s="54" t="s">
        <v>357</v>
      </c>
      <c r="B85" s="54" t="s">
        <v>358</v>
      </c>
      <c r="C85" s="54" t="s">
        <v>364</v>
      </c>
      <c r="D85" s="58">
        <f>SUM(D87:D108)</f>
        <v>0</v>
      </c>
      <c r="E85" s="58">
        <f aca="true" t="shared" si="58" ref="E85:AL85">SUM(E87:E108)</f>
        <v>0</v>
      </c>
      <c r="F85" s="58">
        <f t="shared" si="58"/>
        <v>0</v>
      </c>
      <c r="G85" s="58">
        <f t="shared" si="58"/>
        <v>0</v>
      </c>
      <c r="H85" s="58">
        <f t="shared" si="58"/>
        <v>0</v>
      </c>
      <c r="I85" s="58">
        <f t="shared" si="58"/>
        <v>0</v>
      </c>
      <c r="J85" s="58">
        <f t="shared" si="58"/>
        <v>0</v>
      </c>
      <c r="K85" s="58">
        <f t="shared" si="58"/>
        <v>0</v>
      </c>
      <c r="L85" s="58">
        <f t="shared" si="58"/>
        <v>0</v>
      </c>
      <c r="M85" s="58">
        <f t="shared" si="58"/>
        <v>0</v>
      </c>
      <c r="N85" s="58">
        <f t="shared" si="58"/>
        <v>0</v>
      </c>
      <c r="O85" s="58">
        <f t="shared" si="58"/>
        <v>0</v>
      </c>
      <c r="P85" s="58">
        <f t="shared" si="58"/>
        <v>0</v>
      </c>
      <c r="Q85" s="58">
        <f t="shared" si="58"/>
        <v>0</v>
      </c>
      <c r="R85" s="58">
        <f t="shared" si="58"/>
        <v>0</v>
      </c>
      <c r="S85" s="58">
        <f t="shared" si="58"/>
        <v>0</v>
      </c>
      <c r="T85" s="58">
        <f t="shared" si="58"/>
        <v>0</v>
      </c>
      <c r="U85" s="58">
        <f t="shared" si="58"/>
        <v>0</v>
      </c>
      <c r="V85" s="58">
        <f t="shared" si="58"/>
        <v>0</v>
      </c>
      <c r="W85" s="58">
        <f t="shared" si="58"/>
        <v>0</v>
      </c>
      <c r="X85" s="58">
        <f t="shared" si="58"/>
        <v>0</v>
      </c>
      <c r="Y85" s="58">
        <f t="shared" si="58"/>
        <v>0</v>
      </c>
      <c r="Z85" s="58">
        <f>SUM(Z87:Z108)</f>
        <v>51.54591787500001</v>
      </c>
      <c r="AA85" s="58">
        <f t="shared" si="58"/>
        <v>0</v>
      </c>
      <c r="AB85" s="58">
        <f t="shared" si="58"/>
        <v>0</v>
      </c>
      <c r="AC85" s="58">
        <f t="shared" si="58"/>
        <v>0</v>
      </c>
      <c r="AD85" s="58">
        <f t="shared" si="58"/>
        <v>0</v>
      </c>
      <c r="AE85" s="58">
        <f t="shared" si="58"/>
        <v>0</v>
      </c>
      <c r="AF85" s="58">
        <f t="shared" si="58"/>
        <v>0</v>
      </c>
      <c r="AG85" s="58">
        <f>SUM(AG87:AG108)</f>
        <v>51.54591787500001</v>
      </c>
      <c r="AH85" s="58">
        <f t="shared" si="58"/>
        <v>0</v>
      </c>
      <c r="AI85" s="58">
        <f t="shared" si="58"/>
        <v>0</v>
      </c>
      <c r="AJ85" s="58">
        <f t="shared" si="58"/>
        <v>0</v>
      </c>
      <c r="AK85" s="58">
        <f t="shared" si="58"/>
        <v>0</v>
      </c>
      <c r="AL85" s="58">
        <f t="shared" si="58"/>
        <v>0</v>
      </c>
    </row>
    <row r="86" spans="1:38" ht="12.75">
      <c r="A86" s="57"/>
      <c r="B86" s="57" t="s">
        <v>472</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1:38" s="138" customFormat="1" ht="42">
      <c r="A87" s="113" t="s">
        <v>357</v>
      </c>
      <c r="B87" s="118" t="s">
        <v>362</v>
      </c>
      <c r="C87" s="113" t="s">
        <v>385</v>
      </c>
      <c r="D87" s="116">
        <v>0</v>
      </c>
      <c r="E87" s="116">
        <v>0</v>
      </c>
      <c r="F87" s="116">
        <v>0</v>
      </c>
      <c r="G87" s="116">
        <v>0</v>
      </c>
      <c r="H87" s="116">
        <v>0</v>
      </c>
      <c r="I87" s="116">
        <v>0</v>
      </c>
      <c r="J87" s="116">
        <v>0</v>
      </c>
      <c r="K87" s="116">
        <v>0</v>
      </c>
      <c r="L87" s="116">
        <v>0</v>
      </c>
      <c r="M87" s="116">
        <v>0</v>
      </c>
      <c r="N87" s="116">
        <v>0</v>
      </c>
      <c r="O87" s="116">
        <v>0</v>
      </c>
      <c r="P87" s="116">
        <v>0</v>
      </c>
      <c r="Q87" s="116">
        <v>0</v>
      </c>
      <c r="R87" s="116">
        <v>0</v>
      </c>
      <c r="S87" s="116">
        <v>0</v>
      </c>
      <c r="T87" s="116">
        <v>0</v>
      </c>
      <c r="U87" s="116">
        <v>0</v>
      </c>
      <c r="V87" s="116">
        <v>0</v>
      </c>
      <c r="W87" s="116">
        <v>0</v>
      </c>
      <c r="X87" s="116">
        <v>0</v>
      </c>
      <c r="Y87" s="116">
        <v>0</v>
      </c>
      <c r="Z87" s="115">
        <f>'прил.3'!G87</f>
        <v>0</v>
      </c>
      <c r="AA87" s="115">
        <f>'прил.3'!H87</f>
        <v>0</v>
      </c>
      <c r="AB87" s="115">
        <f>'прил.3'!I87</f>
        <v>0</v>
      </c>
      <c r="AC87" s="115">
        <f>'прил.3'!J87</f>
        <v>0</v>
      </c>
      <c r="AD87" s="115">
        <f>'прил.3'!K87</f>
        <v>0</v>
      </c>
      <c r="AE87" s="115">
        <f>'прил.3'!L87</f>
        <v>0</v>
      </c>
      <c r="AF87" s="115">
        <f aca="true" t="shared" si="59" ref="AF87:AF97">D87+K87+R87+Y87</f>
        <v>0</v>
      </c>
      <c r="AG87" s="115">
        <f aca="true" t="shared" si="60" ref="AG87:AG97">E87+L87+S87+Z87</f>
        <v>0</v>
      </c>
      <c r="AH87" s="115">
        <f aca="true" t="shared" si="61" ref="AH87:AH97">F87+M87+T87+AA87</f>
        <v>0</v>
      </c>
      <c r="AI87" s="115">
        <f aca="true" t="shared" si="62" ref="AI87:AI97">G87+N87+U87+AB87</f>
        <v>0</v>
      </c>
      <c r="AJ87" s="115">
        <f aca="true" t="shared" si="63" ref="AJ87:AJ97">H87+O87+V87+AC87</f>
        <v>0</v>
      </c>
      <c r="AK87" s="115">
        <f aca="true" t="shared" si="64" ref="AK87:AK97">I87+P87+W87+AD87</f>
        <v>0</v>
      </c>
      <c r="AL87" s="115">
        <f aca="true" t="shared" si="65" ref="AL87:AL97">J87+Q87+X87+AE87</f>
        <v>0</v>
      </c>
    </row>
    <row r="88" spans="1:38" s="138" customFormat="1" ht="31.5">
      <c r="A88" s="113" t="s">
        <v>357</v>
      </c>
      <c r="B88" s="118" t="s">
        <v>455</v>
      </c>
      <c r="C88" s="113" t="s">
        <v>456</v>
      </c>
      <c r="D88" s="116">
        <v>0</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5">
        <f>'прил.3'!G88</f>
        <v>0.2875</v>
      </c>
      <c r="AA88" s="115">
        <f>'прил.3'!H88</f>
        <v>0</v>
      </c>
      <c r="AB88" s="115">
        <f>'прил.3'!I88</f>
        <v>0</v>
      </c>
      <c r="AC88" s="115">
        <f>'прил.3'!J88</f>
        <v>0</v>
      </c>
      <c r="AD88" s="115">
        <f>'прил.3'!K88</f>
        <v>0</v>
      </c>
      <c r="AE88" s="115">
        <f>'прил.3'!L88</f>
        <v>0</v>
      </c>
      <c r="AF88" s="115">
        <f t="shared" si="59"/>
        <v>0</v>
      </c>
      <c r="AG88" s="115">
        <f t="shared" si="60"/>
        <v>0.2875</v>
      </c>
      <c r="AH88" s="115">
        <f t="shared" si="61"/>
        <v>0</v>
      </c>
      <c r="AI88" s="115">
        <f t="shared" si="62"/>
        <v>0</v>
      </c>
      <c r="AJ88" s="115">
        <f t="shared" si="63"/>
        <v>0</v>
      </c>
      <c r="AK88" s="115">
        <f t="shared" si="64"/>
        <v>0</v>
      </c>
      <c r="AL88" s="115">
        <f t="shared" si="65"/>
        <v>0</v>
      </c>
    </row>
    <row r="89" spans="1:38" s="138" customFormat="1" ht="31.5">
      <c r="A89" s="113" t="s">
        <v>357</v>
      </c>
      <c r="B89" s="118" t="s">
        <v>457</v>
      </c>
      <c r="C89" s="113" t="s">
        <v>458</v>
      </c>
      <c r="D89" s="116">
        <v>0</v>
      </c>
      <c r="E89" s="116">
        <v>0</v>
      </c>
      <c r="F89" s="116">
        <v>0</v>
      </c>
      <c r="G89" s="116">
        <v>0</v>
      </c>
      <c r="H89" s="116">
        <v>0</v>
      </c>
      <c r="I89" s="116">
        <v>0</v>
      </c>
      <c r="J89" s="116">
        <v>0</v>
      </c>
      <c r="K89" s="116">
        <v>0</v>
      </c>
      <c r="L89" s="116">
        <v>0</v>
      </c>
      <c r="M89" s="116">
        <v>0</v>
      </c>
      <c r="N89" s="116">
        <v>0</v>
      </c>
      <c r="O89" s="116">
        <v>0</v>
      </c>
      <c r="P89" s="116">
        <v>0</v>
      </c>
      <c r="Q89" s="116">
        <v>0</v>
      </c>
      <c r="R89" s="116">
        <v>0</v>
      </c>
      <c r="S89" s="116">
        <v>0</v>
      </c>
      <c r="T89" s="116">
        <v>0</v>
      </c>
      <c r="U89" s="116">
        <v>0</v>
      </c>
      <c r="V89" s="116">
        <v>0</v>
      </c>
      <c r="W89" s="116">
        <v>0</v>
      </c>
      <c r="X89" s="116">
        <v>0</v>
      </c>
      <c r="Y89" s="116">
        <v>0</v>
      </c>
      <c r="Z89" s="115">
        <f>'прил.3'!G89</f>
        <v>2.3</v>
      </c>
      <c r="AA89" s="115">
        <f>'прил.3'!H89</f>
        <v>0</v>
      </c>
      <c r="AB89" s="115">
        <f>'прил.3'!I89</f>
        <v>0</v>
      </c>
      <c r="AC89" s="115">
        <f>'прил.3'!J89</f>
        <v>0</v>
      </c>
      <c r="AD89" s="115">
        <f>'прил.3'!K89</f>
        <v>0</v>
      </c>
      <c r="AE89" s="115">
        <f>'прил.3'!L89</f>
        <v>0</v>
      </c>
      <c r="AF89" s="115">
        <f t="shared" si="59"/>
        <v>0</v>
      </c>
      <c r="AG89" s="115">
        <f t="shared" si="60"/>
        <v>2.3</v>
      </c>
      <c r="AH89" s="115">
        <f t="shared" si="61"/>
        <v>0</v>
      </c>
      <c r="AI89" s="115">
        <f t="shared" si="62"/>
        <v>0</v>
      </c>
      <c r="AJ89" s="115">
        <f t="shared" si="63"/>
        <v>0</v>
      </c>
      <c r="AK89" s="115">
        <f t="shared" si="64"/>
        <v>0</v>
      </c>
      <c r="AL89" s="115">
        <f t="shared" si="65"/>
        <v>0</v>
      </c>
    </row>
    <row r="90" spans="1:38" s="138" customFormat="1" ht="21">
      <c r="A90" s="113" t="s">
        <v>357</v>
      </c>
      <c r="B90" s="118" t="s">
        <v>459</v>
      </c>
      <c r="C90" s="113" t="s">
        <v>460</v>
      </c>
      <c r="D90" s="116">
        <v>0</v>
      </c>
      <c r="E90" s="116">
        <v>0</v>
      </c>
      <c r="F90" s="116">
        <v>0</v>
      </c>
      <c r="G90" s="116">
        <v>0</v>
      </c>
      <c r="H90" s="116">
        <v>0</v>
      </c>
      <c r="I90" s="116">
        <v>0</v>
      </c>
      <c r="J90" s="116">
        <v>0</v>
      </c>
      <c r="K90" s="116">
        <v>0</v>
      </c>
      <c r="L90" s="116">
        <v>0</v>
      </c>
      <c r="M90" s="116">
        <v>0</v>
      </c>
      <c r="N90" s="116">
        <v>0</v>
      </c>
      <c r="O90" s="116">
        <v>0</v>
      </c>
      <c r="P90" s="116">
        <v>0</v>
      </c>
      <c r="Q90" s="116">
        <v>0</v>
      </c>
      <c r="R90" s="116">
        <v>0</v>
      </c>
      <c r="S90" s="116">
        <v>0</v>
      </c>
      <c r="T90" s="116">
        <v>0</v>
      </c>
      <c r="U90" s="116">
        <v>0</v>
      </c>
      <c r="V90" s="116">
        <v>0</v>
      </c>
      <c r="W90" s="116">
        <v>0</v>
      </c>
      <c r="X90" s="116">
        <v>0</v>
      </c>
      <c r="Y90" s="116">
        <v>0</v>
      </c>
      <c r="Z90" s="115">
        <f>'прил.3'!G90</f>
        <v>17.875</v>
      </c>
      <c r="AA90" s="115">
        <f>'прил.3'!H90</f>
        <v>0</v>
      </c>
      <c r="AB90" s="115">
        <f>'прил.3'!I90</f>
        <v>0</v>
      </c>
      <c r="AC90" s="115">
        <f>'прил.3'!J90</f>
        <v>0</v>
      </c>
      <c r="AD90" s="115">
        <f>'прил.3'!K90</f>
        <v>0</v>
      </c>
      <c r="AE90" s="115">
        <f>'прил.3'!L90</f>
        <v>0</v>
      </c>
      <c r="AF90" s="115">
        <f t="shared" si="59"/>
        <v>0</v>
      </c>
      <c r="AG90" s="115">
        <f t="shared" si="60"/>
        <v>17.875</v>
      </c>
      <c r="AH90" s="115">
        <f t="shared" si="61"/>
        <v>0</v>
      </c>
      <c r="AI90" s="115">
        <f t="shared" si="62"/>
        <v>0</v>
      </c>
      <c r="AJ90" s="115">
        <f t="shared" si="63"/>
        <v>0</v>
      </c>
      <c r="AK90" s="115">
        <f t="shared" si="64"/>
        <v>0</v>
      </c>
      <c r="AL90" s="115">
        <f t="shared" si="65"/>
        <v>0</v>
      </c>
    </row>
    <row r="91" spans="1:38" s="138" customFormat="1" ht="21">
      <c r="A91" s="113" t="s">
        <v>357</v>
      </c>
      <c r="B91" s="118" t="s">
        <v>461</v>
      </c>
      <c r="C91" s="113" t="s">
        <v>462</v>
      </c>
      <c r="D91" s="116">
        <v>0</v>
      </c>
      <c r="E91" s="116">
        <v>0</v>
      </c>
      <c r="F91" s="116">
        <v>0</v>
      </c>
      <c r="G91" s="116">
        <v>0</v>
      </c>
      <c r="H91" s="116">
        <v>0</v>
      </c>
      <c r="I91" s="116">
        <v>0</v>
      </c>
      <c r="J91" s="116">
        <v>0</v>
      </c>
      <c r="K91" s="116">
        <v>0</v>
      </c>
      <c r="L91" s="116">
        <v>0</v>
      </c>
      <c r="M91" s="116">
        <v>0</v>
      </c>
      <c r="N91" s="116">
        <v>0</v>
      </c>
      <c r="O91" s="116">
        <v>0</v>
      </c>
      <c r="P91" s="116">
        <v>0</v>
      </c>
      <c r="Q91" s="116">
        <v>0</v>
      </c>
      <c r="R91" s="116">
        <v>0</v>
      </c>
      <c r="S91" s="116">
        <v>0</v>
      </c>
      <c r="T91" s="116">
        <v>0</v>
      </c>
      <c r="U91" s="116">
        <v>0</v>
      </c>
      <c r="V91" s="116">
        <v>0</v>
      </c>
      <c r="W91" s="116">
        <v>0</v>
      </c>
      <c r="X91" s="116">
        <v>0</v>
      </c>
      <c r="Y91" s="116">
        <v>0</v>
      </c>
      <c r="Z91" s="115">
        <f>'прил.3'!G91</f>
        <v>1.255149</v>
      </c>
      <c r="AA91" s="115">
        <f>'прил.3'!H91</f>
        <v>0</v>
      </c>
      <c r="AB91" s="115">
        <f>'прил.3'!I91</f>
        <v>0</v>
      </c>
      <c r="AC91" s="115">
        <f>'прил.3'!J91</f>
        <v>0</v>
      </c>
      <c r="AD91" s="115">
        <f>'прил.3'!K91</f>
        <v>0</v>
      </c>
      <c r="AE91" s="115">
        <f>'прил.3'!L91</f>
        <v>0</v>
      </c>
      <c r="AF91" s="115">
        <f t="shared" si="59"/>
        <v>0</v>
      </c>
      <c r="AG91" s="115">
        <f t="shared" si="60"/>
        <v>1.255149</v>
      </c>
      <c r="AH91" s="115">
        <f t="shared" si="61"/>
        <v>0</v>
      </c>
      <c r="AI91" s="115">
        <f t="shared" si="62"/>
        <v>0</v>
      </c>
      <c r="AJ91" s="115">
        <f t="shared" si="63"/>
        <v>0</v>
      </c>
      <c r="AK91" s="115">
        <f t="shared" si="64"/>
        <v>0</v>
      </c>
      <c r="AL91" s="115">
        <f t="shared" si="65"/>
        <v>0</v>
      </c>
    </row>
    <row r="92" spans="1:38" s="138" customFormat="1" ht="21">
      <c r="A92" s="113" t="s">
        <v>357</v>
      </c>
      <c r="B92" s="118" t="s">
        <v>463</v>
      </c>
      <c r="C92" s="113" t="s">
        <v>464</v>
      </c>
      <c r="D92" s="116">
        <v>0</v>
      </c>
      <c r="E92" s="116">
        <v>0</v>
      </c>
      <c r="F92" s="116">
        <v>0</v>
      </c>
      <c r="G92" s="116">
        <v>0</v>
      </c>
      <c r="H92" s="116">
        <v>0</v>
      </c>
      <c r="I92" s="116">
        <v>0</v>
      </c>
      <c r="J92" s="116">
        <v>0</v>
      </c>
      <c r="K92" s="116">
        <v>0</v>
      </c>
      <c r="L92" s="116">
        <v>0</v>
      </c>
      <c r="M92" s="116">
        <v>0</v>
      </c>
      <c r="N92" s="116">
        <v>0</v>
      </c>
      <c r="O92" s="116">
        <v>0</v>
      </c>
      <c r="P92" s="116">
        <v>0</v>
      </c>
      <c r="Q92" s="116">
        <v>0</v>
      </c>
      <c r="R92" s="116">
        <v>0</v>
      </c>
      <c r="S92" s="116">
        <v>0</v>
      </c>
      <c r="T92" s="116">
        <v>0</v>
      </c>
      <c r="U92" s="116">
        <v>0</v>
      </c>
      <c r="V92" s="116">
        <v>0</v>
      </c>
      <c r="W92" s="116">
        <v>0</v>
      </c>
      <c r="X92" s="116">
        <v>0</v>
      </c>
      <c r="Y92" s="116">
        <v>0</v>
      </c>
      <c r="Z92" s="115">
        <f>'прил.3'!G92</f>
        <v>0.4166666666666667</v>
      </c>
      <c r="AA92" s="115">
        <f>'прил.3'!H92</f>
        <v>0</v>
      </c>
      <c r="AB92" s="115">
        <f>'прил.3'!I92</f>
        <v>0</v>
      </c>
      <c r="AC92" s="115">
        <f>'прил.3'!J92</f>
        <v>0</v>
      </c>
      <c r="AD92" s="115">
        <f>'прил.3'!K92</f>
        <v>0</v>
      </c>
      <c r="AE92" s="115">
        <f>'прил.3'!L92</f>
        <v>0</v>
      </c>
      <c r="AF92" s="115">
        <f t="shared" si="59"/>
        <v>0</v>
      </c>
      <c r="AG92" s="115">
        <f t="shared" si="60"/>
        <v>0.4166666666666667</v>
      </c>
      <c r="AH92" s="115">
        <f t="shared" si="61"/>
        <v>0</v>
      </c>
      <c r="AI92" s="115">
        <f t="shared" si="62"/>
        <v>0</v>
      </c>
      <c r="AJ92" s="115">
        <f t="shared" si="63"/>
        <v>0</v>
      </c>
      <c r="AK92" s="115">
        <f t="shared" si="64"/>
        <v>0</v>
      </c>
      <c r="AL92" s="115">
        <f t="shared" si="65"/>
        <v>0</v>
      </c>
    </row>
    <row r="93" spans="1:38" s="138" customFormat="1" ht="21">
      <c r="A93" s="113" t="s">
        <v>357</v>
      </c>
      <c r="B93" s="118" t="s">
        <v>640</v>
      </c>
      <c r="C93" s="113" t="s">
        <v>465</v>
      </c>
      <c r="D93" s="116">
        <v>0</v>
      </c>
      <c r="E93" s="116">
        <v>0</v>
      </c>
      <c r="F93" s="116">
        <v>0</v>
      </c>
      <c r="G93" s="116">
        <v>0</v>
      </c>
      <c r="H93" s="116">
        <v>0</v>
      </c>
      <c r="I93" s="116">
        <v>0</v>
      </c>
      <c r="J93" s="116">
        <v>0</v>
      </c>
      <c r="K93" s="116">
        <v>0</v>
      </c>
      <c r="L93" s="116">
        <v>0</v>
      </c>
      <c r="M93" s="116">
        <v>0</v>
      </c>
      <c r="N93" s="116">
        <v>0</v>
      </c>
      <c r="O93" s="116">
        <v>0</v>
      </c>
      <c r="P93" s="116">
        <v>0</v>
      </c>
      <c r="Q93" s="116">
        <v>0</v>
      </c>
      <c r="R93" s="116">
        <v>0</v>
      </c>
      <c r="S93" s="116">
        <v>0</v>
      </c>
      <c r="T93" s="116">
        <v>0</v>
      </c>
      <c r="U93" s="116">
        <v>0</v>
      </c>
      <c r="V93" s="116">
        <v>0</v>
      </c>
      <c r="W93" s="116">
        <v>0</v>
      </c>
      <c r="X93" s="116">
        <v>0</v>
      </c>
      <c r="Y93" s="116">
        <v>0</v>
      </c>
      <c r="Z93" s="115">
        <f>'прил.3'!G93</f>
        <v>2.625</v>
      </c>
      <c r="AA93" s="115">
        <f>'прил.3'!H93</f>
        <v>0</v>
      </c>
      <c r="AB93" s="115">
        <f>'прил.3'!I93</f>
        <v>0</v>
      </c>
      <c r="AC93" s="115">
        <f>'прил.3'!J93</f>
        <v>0</v>
      </c>
      <c r="AD93" s="115">
        <f>'прил.3'!K93</f>
        <v>0</v>
      </c>
      <c r="AE93" s="115">
        <f>'прил.3'!L93</f>
        <v>0</v>
      </c>
      <c r="AF93" s="115">
        <f t="shared" si="59"/>
        <v>0</v>
      </c>
      <c r="AG93" s="115">
        <f t="shared" si="60"/>
        <v>2.625</v>
      </c>
      <c r="AH93" s="115">
        <f t="shared" si="61"/>
        <v>0</v>
      </c>
      <c r="AI93" s="115">
        <f t="shared" si="62"/>
        <v>0</v>
      </c>
      <c r="AJ93" s="115">
        <f t="shared" si="63"/>
        <v>0</v>
      </c>
      <c r="AK93" s="115">
        <f t="shared" si="64"/>
        <v>0</v>
      </c>
      <c r="AL93" s="115">
        <f t="shared" si="65"/>
        <v>0</v>
      </c>
    </row>
    <row r="94" spans="1:38" s="138" customFormat="1" ht="21">
      <c r="A94" s="113" t="s">
        <v>357</v>
      </c>
      <c r="B94" s="118" t="s">
        <v>466</v>
      </c>
      <c r="C94" s="113" t="s">
        <v>467</v>
      </c>
      <c r="D94" s="116">
        <v>0</v>
      </c>
      <c r="E94" s="116">
        <v>0</v>
      </c>
      <c r="F94" s="116">
        <v>0</v>
      </c>
      <c r="G94" s="116">
        <v>0</v>
      </c>
      <c r="H94" s="116">
        <v>0</v>
      </c>
      <c r="I94" s="116">
        <v>0</v>
      </c>
      <c r="J94" s="116">
        <v>0</v>
      </c>
      <c r="K94" s="116">
        <v>0</v>
      </c>
      <c r="L94" s="116">
        <v>0</v>
      </c>
      <c r="M94" s="116">
        <v>0</v>
      </c>
      <c r="N94" s="116">
        <v>0</v>
      </c>
      <c r="O94" s="116">
        <v>0</v>
      </c>
      <c r="P94" s="116">
        <v>0</v>
      </c>
      <c r="Q94" s="116">
        <v>0</v>
      </c>
      <c r="R94" s="116">
        <v>0</v>
      </c>
      <c r="S94" s="116">
        <v>0</v>
      </c>
      <c r="T94" s="116">
        <v>0</v>
      </c>
      <c r="U94" s="116">
        <v>0</v>
      </c>
      <c r="V94" s="116">
        <v>0</v>
      </c>
      <c r="W94" s="116">
        <v>0</v>
      </c>
      <c r="X94" s="116">
        <v>0</v>
      </c>
      <c r="Y94" s="116">
        <v>0</v>
      </c>
      <c r="Z94" s="115">
        <f>'прил.3'!G94</f>
        <v>1.2833333333333334</v>
      </c>
      <c r="AA94" s="115">
        <f>'прил.3'!H94</f>
        <v>0</v>
      </c>
      <c r="AB94" s="115">
        <f>'прил.3'!I94</f>
        <v>0</v>
      </c>
      <c r="AC94" s="115">
        <f>'прил.3'!J94</f>
        <v>0</v>
      </c>
      <c r="AD94" s="115">
        <f>'прил.3'!K94</f>
        <v>0</v>
      </c>
      <c r="AE94" s="115">
        <f>'прил.3'!L94</f>
        <v>0</v>
      </c>
      <c r="AF94" s="115">
        <f t="shared" si="59"/>
        <v>0</v>
      </c>
      <c r="AG94" s="115">
        <f t="shared" si="60"/>
        <v>1.2833333333333334</v>
      </c>
      <c r="AH94" s="115">
        <f t="shared" si="61"/>
        <v>0</v>
      </c>
      <c r="AI94" s="115">
        <f t="shared" si="62"/>
        <v>0</v>
      </c>
      <c r="AJ94" s="115">
        <f t="shared" si="63"/>
        <v>0</v>
      </c>
      <c r="AK94" s="115">
        <f t="shared" si="64"/>
        <v>0</v>
      </c>
      <c r="AL94" s="115">
        <f t="shared" si="65"/>
        <v>0</v>
      </c>
    </row>
    <row r="95" spans="1:38" s="138" customFormat="1" ht="21">
      <c r="A95" s="113" t="s">
        <v>357</v>
      </c>
      <c r="B95" s="118" t="s">
        <v>468</v>
      </c>
      <c r="C95" s="113" t="s">
        <v>469</v>
      </c>
      <c r="D95" s="116">
        <v>0</v>
      </c>
      <c r="E95" s="116">
        <v>0</v>
      </c>
      <c r="F95" s="116">
        <v>0</v>
      </c>
      <c r="G95" s="116">
        <v>0</v>
      </c>
      <c r="H95" s="116">
        <v>0</v>
      </c>
      <c r="I95" s="116">
        <v>0</v>
      </c>
      <c r="J95" s="116">
        <v>0</v>
      </c>
      <c r="K95" s="116">
        <v>0</v>
      </c>
      <c r="L95" s="116">
        <v>0</v>
      </c>
      <c r="M95" s="116">
        <v>0</v>
      </c>
      <c r="N95" s="116">
        <v>0</v>
      </c>
      <c r="O95" s="116">
        <v>0</v>
      </c>
      <c r="P95" s="116">
        <v>0</v>
      </c>
      <c r="Q95" s="116">
        <v>0</v>
      </c>
      <c r="R95" s="116">
        <v>0</v>
      </c>
      <c r="S95" s="116">
        <v>0</v>
      </c>
      <c r="T95" s="116">
        <v>0</v>
      </c>
      <c r="U95" s="116">
        <v>0</v>
      </c>
      <c r="V95" s="116">
        <v>0</v>
      </c>
      <c r="W95" s="116">
        <v>0</v>
      </c>
      <c r="X95" s="116">
        <v>0</v>
      </c>
      <c r="Y95" s="116">
        <v>0</v>
      </c>
      <c r="Z95" s="115">
        <f>'прил.3'!G95</f>
        <v>0.75</v>
      </c>
      <c r="AA95" s="115">
        <f>'прил.3'!H95</f>
        <v>0</v>
      </c>
      <c r="AB95" s="115">
        <f>'прил.3'!I95</f>
        <v>0</v>
      </c>
      <c r="AC95" s="115">
        <f>'прил.3'!J95</f>
        <v>0</v>
      </c>
      <c r="AD95" s="115">
        <f>'прил.3'!K95</f>
        <v>0</v>
      </c>
      <c r="AE95" s="115">
        <f>'прил.3'!L95</f>
        <v>0</v>
      </c>
      <c r="AF95" s="115">
        <f t="shared" si="59"/>
        <v>0</v>
      </c>
      <c r="AG95" s="115">
        <f t="shared" si="60"/>
        <v>0.75</v>
      </c>
      <c r="AH95" s="115">
        <f t="shared" si="61"/>
        <v>0</v>
      </c>
      <c r="AI95" s="115">
        <f t="shared" si="62"/>
        <v>0</v>
      </c>
      <c r="AJ95" s="115">
        <f t="shared" si="63"/>
        <v>0</v>
      </c>
      <c r="AK95" s="115">
        <f t="shared" si="64"/>
        <v>0</v>
      </c>
      <c r="AL95" s="115">
        <f t="shared" si="65"/>
        <v>0</v>
      </c>
    </row>
    <row r="96" spans="1:38" s="138" customFormat="1" ht="42">
      <c r="A96" s="113" t="s">
        <v>357</v>
      </c>
      <c r="B96" s="118" t="s">
        <v>387</v>
      </c>
      <c r="C96" s="113" t="s">
        <v>470</v>
      </c>
      <c r="D96" s="116">
        <v>0</v>
      </c>
      <c r="E96" s="116">
        <v>0</v>
      </c>
      <c r="F96" s="116">
        <v>0</v>
      </c>
      <c r="G96" s="116">
        <v>0</v>
      </c>
      <c r="H96" s="116">
        <v>0</v>
      </c>
      <c r="I96" s="116">
        <v>0</v>
      </c>
      <c r="J96" s="116">
        <v>0</v>
      </c>
      <c r="K96" s="116">
        <v>0</v>
      </c>
      <c r="L96" s="116">
        <v>0</v>
      </c>
      <c r="M96" s="116">
        <v>0</v>
      </c>
      <c r="N96" s="116">
        <v>0</v>
      </c>
      <c r="O96" s="116">
        <v>0</v>
      </c>
      <c r="P96" s="116">
        <v>0</v>
      </c>
      <c r="Q96" s="116">
        <v>0</v>
      </c>
      <c r="R96" s="116">
        <v>0</v>
      </c>
      <c r="S96" s="116">
        <v>0</v>
      </c>
      <c r="T96" s="116">
        <v>0</v>
      </c>
      <c r="U96" s="116">
        <v>0</v>
      </c>
      <c r="V96" s="116">
        <v>0</v>
      </c>
      <c r="W96" s="116">
        <v>0</v>
      </c>
      <c r="X96" s="116">
        <v>0</v>
      </c>
      <c r="Y96" s="116">
        <v>0</v>
      </c>
      <c r="Z96" s="115">
        <f>'прил.3'!G96</f>
        <v>0.4166666666666667</v>
      </c>
      <c r="AA96" s="115">
        <f>'прил.3'!H96</f>
        <v>0</v>
      </c>
      <c r="AB96" s="115">
        <f>'прил.3'!I96</f>
        <v>0</v>
      </c>
      <c r="AC96" s="115">
        <f>'прил.3'!J96</f>
        <v>0</v>
      </c>
      <c r="AD96" s="115">
        <f>'прил.3'!K96</f>
        <v>0</v>
      </c>
      <c r="AE96" s="115">
        <f>'прил.3'!L96</f>
        <v>0</v>
      </c>
      <c r="AF96" s="115">
        <f t="shared" si="59"/>
        <v>0</v>
      </c>
      <c r="AG96" s="115">
        <f t="shared" si="60"/>
        <v>0.4166666666666667</v>
      </c>
      <c r="AH96" s="115">
        <f t="shared" si="61"/>
        <v>0</v>
      </c>
      <c r="AI96" s="115">
        <f t="shared" si="62"/>
        <v>0</v>
      </c>
      <c r="AJ96" s="115">
        <f t="shared" si="63"/>
        <v>0</v>
      </c>
      <c r="AK96" s="115">
        <f t="shared" si="64"/>
        <v>0</v>
      </c>
      <c r="AL96" s="115">
        <f t="shared" si="65"/>
        <v>0</v>
      </c>
    </row>
    <row r="97" spans="1:38" s="138" customFormat="1" ht="42">
      <c r="A97" s="113" t="s">
        <v>357</v>
      </c>
      <c r="B97" s="118" t="s">
        <v>674</v>
      </c>
      <c r="C97" s="113" t="s">
        <v>475</v>
      </c>
      <c r="D97" s="116">
        <v>0</v>
      </c>
      <c r="E97" s="116">
        <v>0</v>
      </c>
      <c r="F97" s="116">
        <v>0</v>
      </c>
      <c r="G97" s="116">
        <v>0</v>
      </c>
      <c r="H97" s="116">
        <v>0</v>
      </c>
      <c r="I97" s="116">
        <v>0</v>
      </c>
      <c r="J97" s="116">
        <v>0</v>
      </c>
      <c r="K97" s="116">
        <v>0</v>
      </c>
      <c r="L97" s="116">
        <v>0</v>
      </c>
      <c r="M97" s="116">
        <v>0</v>
      </c>
      <c r="N97" s="116">
        <v>0</v>
      </c>
      <c r="O97" s="116">
        <v>0</v>
      </c>
      <c r="P97" s="116">
        <v>0</v>
      </c>
      <c r="Q97" s="116">
        <v>0</v>
      </c>
      <c r="R97" s="116">
        <v>0</v>
      </c>
      <c r="S97" s="116">
        <v>0</v>
      </c>
      <c r="T97" s="116">
        <v>0</v>
      </c>
      <c r="U97" s="116">
        <v>0</v>
      </c>
      <c r="V97" s="116">
        <v>0</v>
      </c>
      <c r="W97" s="116">
        <v>0</v>
      </c>
      <c r="X97" s="116">
        <v>0</v>
      </c>
      <c r="Y97" s="116">
        <v>0</v>
      </c>
      <c r="Z97" s="115">
        <f>'прил.3'!G97</f>
        <v>6.787547458333334</v>
      </c>
      <c r="AA97" s="115">
        <f>'прил.3'!H97</f>
        <v>0</v>
      </c>
      <c r="AB97" s="115">
        <f>'прил.3'!I97</f>
        <v>0</v>
      </c>
      <c r="AC97" s="115">
        <f>'прил.3'!J97</f>
        <v>0</v>
      </c>
      <c r="AD97" s="115">
        <f>'прил.3'!K97</f>
        <v>0</v>
      </c>
      <c r="AE97" s="115">
        <f>'прил.3'!L97</f>
        <v>0</v>
      </c>
      <c r="AF97" s="115">
        <f t="shared" si="59"/>
        <v>0</v>
      </c>
      <c r="AG97" s="115">
        <f t="shared" si="60"/>
        <v>6.787547458333334</v>
      </c>
      <c r="AH97" s="115">
        <f t="shared" si="61"/>
        <v>0</v>
      </c>
      <c r="AI97" s="115">
        <f t="shared" si="62"/>
        <v>0</v>
      </c>
      <c r="AJ97" s="115">
        <f t="shared" si="63"/>
        <v>0</v>
      </c>
      <c r="AK97" s="115">
        <f t="shared" si="64"/>
        <v>0</v>
      </c>
      <c r="AL97" s="115">
        <f t="shared" si="65"/>
        <v>0</v>
      </c>
    </row>
    <row r="98" spans="1:38" ht="12.75">
      <c r="A98" s="105"/>
      <c r="B98" s="106" t="s">
        <v>473</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row>
    <row r="99" spans="1:38" s="138" customFormat="1" ht="42">
      <c r="A99" s="113" t="s">
        <v>357</v>
      </c>
      <c r="B99" s="118" t="s">
        <v>363</v>
      </c>
      <c r="C99" s="113" t="s">
        <v>386</v>
      </c>
      <c r="D99" s="116">
        <v>0</v>
      </c>
      <c r="E99" s="116">
        <v>0</v>
      </c>
      <c r="F99" s="116">
        <v>0</v>
      </c>
      <c r="G99" s="116">
        <v>0</v>
      </c>
      <c r="H99" s="116">
        <v>0</v>
      </c>
      <c r="I99" s="116">
        <v>0</v>
      </c>
      <c r="J99" s="116">
        <v>0</v>
      </c>
      <c r="K99" s="116">
        <v>0</v>
      </c>
      <c r="L99" s="116">
        <v>0</v>
      </c>
      <c r="M99" s="116">
        <v>0</v>
      </c>
      <c r="N99" s="116">
        <v>0</v>
      </c>
      <c r="O99" s="116">
        <v>0</v>
      </c>
      <c r="P99" s="116">
        <v>0</v>
      </c>
      <c r="Q99" s="116">
        <v>0</v>
      </c>
      <c r="R99" s="116">
        <v>0</v>
      </c>
      <c r="S99" s="116">
        <v>0</v>
      </c>
      <c r="T99" s="116">
        <v>0</v>
      </c>
      <c r="U99" s="116">
        <v>0</v>
      </c>
      <c r="V99" s="116">
        <v>0</v>
      </c>
      <c r="W99" s="116">
        <v>0</v>
      </c>
      <c r="X99" s="116">
        <v>0</v>
      </c>
      <c r="Y99" s="116">
        <v>0</v>
      </c>
      <c r="Z99" s="115">
        <f>'прил.3'!G99</f>
        <v>0</v>
      </c>
      <c r="AA99" s="115">
        <f>'прил.3'!H99</f>
        <v>0</v>
      </c>
      <c r="AB99" s="115">
        <f>'прил.3'!I99</f>
        <v>0</v>
      </c>
      <c r="AC99" s="115">
        <f>'прил.3'!J99</f>
        <v>0</v>
      </c>
      <c r="AD99" s="115">
        <f>'прил.3'!K99</f>
        <v>0</v>
      </c>
      <c r="AE99" s="115">
        <f>'прил.3'!L99</f>
        <v>0</v>
      </c>
      <c r="AF99" s="115">
        <f aca="true" t="shared" si="66" ref="AF99:AL102">D99+K99+R99+Y99</f>
        <v>0</v>
      </c>
      <c r="AG99" s="115">
        <f t="shared" si="66"/>
        <v>0</v>
      </c>
      <c r="AH99" s="115">
        <f t="shared" si="66"/>
        <v>0</v>
      </c>
      <c r="AI99" s="115">
        <f t="shared" si="66"/>
        <v>0</v>
      </c>
      <c r="AJ99" s="115">
        <f t="shared" si="66"/>
        <v>0</v>
      </c>
      <c r="AK99" s="115">
        <f t="shared" si="66"/>
        <v>0</v>
      </c>
      <c r="AL99" s="115">
        <f t="shared" si="66"/>
        <v>0</v>
      </c>
    </row>
    <row r="100" spans="1:38" s="138" customFormat="1" ht="31.5">
      <c r="A100" s="113" t="s">
        <v>357</v>
      </c>
      <c r="B100" s="118" t="s">
        <v>673</v>
      </c>
      <c r="C100" s="113" t="s">
        <v>380</v>
      </c>
      <c r="D100" s="116">
        <v>0</v>
      </c>
      <c r="E100" s="116">
        <v>0</v>
      </c>
      <c r="F100" s="116">
        <v>0</v>
      </c>
      <c r="G100" s="116">
        <v>0</v>
      </c>
      <c r="H100" s="116">
        <v>0</v>
      </c>
      <c r="I100" s="116">
        <v>0</v>
      </c>
      <c r="J100" s="116">
        <v>0</v>
      </c>
      <c r="K100" s="116">
        <v>0</v>
      </c>
      <c r="L100" s="116">
        <v>0</v>
      </c>
      <c r="M100" s="116">
        <v>0</v>
      </c>
      <c r="N100" s="116">
        <v>0</v>
      </c>
      <c r="O100" s="116">
        <v>0</v>
      </c>
      <c r="P100" s="116">
        <v>0</v>
      </c>
      <c r="Q100" s="116">
        <v>0</v>
      </c>
      <c r="R100" s="116">
        <v>0</v>
      </c>
      <c r="S100" s="116">
        <v>0</v>
      </c>
      <c r="T100" s="116">
        <v>0</v>
      </c>
      <c r="U100" s="116">
        <v>0</v>
      </c>
      <c r="V100" s="116">
        <v>0</v>
      </c>
      <c r="W100" s="116">
        <v>0</v>
      </c>
      <c r="X100" s="116">
        <v>0</v>
      </c>
      <c r="Y100" s="116">
        <v>0</v>
      </c>
      <c r="Z100" s="115">
        <f>'прил.3'!G100</f>
        <v>4.237457633333333</v>
      </c>
      <c r="AA100" s="115">
        <f>'прил.3'!H100</f>
        <v>0</v>
      </c>
      <c r="AB100" s="115">
        <f>'прил.3'!I100</f>
        <v>0</v>
      </c>
      <c r="AC100" s="115">
        <f>'прил.3'!J100</f>
        <v>0</v>
      </c>
      <c r="AD100" s="115">
        <f>'прил.3'!K100</f>
        <v>0</v>
      </c>
      <c r="AE100" s="115">
        <f>'прил.3'!L100</f>
        <v>0</v>
      </c>
      <c r="AF100" s="115">
        <f t="shared" si="66"/>
        <v>0</v>
      </c>
      <c r="AG100" s="115">
        <f t="shared" si="66"/>
        <v>4.237457633333333</v>
      </c>
      <c r="AH100" s="115">
        <f t="shared" si="66"/>
        <v>0</v>
      </c>
      <c r="AI100" s="115">
        <f t="shared" si="66"/>
        <v>0</v>
      </c>
      <c r="AJ100" s="115">
        <f t="shared" si="66"/>
        <v>0</v>
      </c>
      <c r="AK100" s="115">
        <f t="shared" si="66"/>
        <v>0</v>
      </c>
      <c r="AL100" s="115">
        <f t="shared" si="66"/>
        <v>0</v>
      </c>
    </row>
    <row r="101" spans="1:38" s="138" customFormat="1" ht="21">
      <c r="A101" s="113" t="s">
        <v>357</v>
      </c>
      <c r="B101" s="118" t="s">
        <v>509</v>
      </c>
      <c r="C101" s="113" t="s">
        <v>644</v>
      </c>
      <c r="D101" s="116">
        <v>0</v>
      </c>
      <c r="E101" s="116">
        <v>0</v>
      </c>
      <c r="F101" s="116">
        <v>0</v>
      </c>
      <c r="G101" s="116">
        <v>0</v>
      </c>
      <c r="H101" s="116">
        <v>0</v>
      </c>
      <c r="I101" s="116">
        <v>0</v>
      </c>
      <c r="J101" s="116">
        <v>0</v>
      </c>
      <c r="K101" s="116">
        <v>0</v>
      </c>
      <c r="L101" s="116">
        <v>0</v>
      </c>
      <c r="M101" s="116">
        <v>0</v>
      </c>
      <c r="N101" s="116">
        <v>0</v>
      </c>
      <c r="O101" s="116">
        <v>0</v>
      </c>
      <c r="P101" s="116">
        <v>0</v>
      </c>
      <c r="Q101" s="116">
        <v>0</v>
      </c>
      <c r="R101" s="116">
        <v>0</v>
      </c>
      <c r="S101" s="116">
        <v>0</v>
      </c>
      <c r="T101" s="116">
        <v>0</v>
      </c>
      <c r="U101" s="116">
        <v>0</v>
      </c>
      <c r="V101" s="116">
        <v>0</v>
      </c>
      <c r="W101" s="116">
        <v>0</v>
      </c>
      <c r="X101" s="116">
        <v>0</v>
      </c>
      <c r="Y101" s="116">
        <v>0</v>
      </c>
      <c r="Z101" s="115">
        <f>'прил.3'!G101</f>
        <v>2.625</v>
      </c>
      <c r="AA101" s="115">
        <f>'прил.3'!H101</f>
        <v>0</v>
      </c>
      <c r="AB101" s="115">
        <f>'прил.3'!I101</f>
        <v>0</v>
      </c>
      <c r="AC101" s="115">
        <f>'прил.3'!J101</f>
        <v>0</v>
      </c>
      <c r="AD101" s="115">
        <f>'прил.3'!K101</f>
        <v>0</v>
      </c>
      <c r="AE101" s="115">
        <f>'прил.3'!L101</f>
        <v>0</v>
      </c>
      <c r="AF101" s="115">
        <f t="shared" si="66"/>
        <v>0</v>
      </c>
      <c r="AG101" s="115">
        <f t="shared" si="66"/>
        <v>2.625</v>
      </c>
      <c r="AH101" s="115">
        <f t="shared" si="66"/>
        <v>0</v>
      </c>
      <c r="AI101" s="115">
        <f t="shared" si="66"/>
        <v>0</v>
      </c>
      <c r="AJ101" s="115">
        <f t="shared" si="66"/>
        <v>0</v>
      </c>
      <c r="AK101" s="115">
        <f t="shared" si="66"/>
        <v>0</v>
      </c>
      <c r="AL101" s="115">
        <f t="shared" si="66"/>
        <v>0</v>
      </c>
    </row>
    <row r="102" spans="1:38" s="138" customFormat="1" ht="21">
      <c r="A102" s="113" t="s">
        <v>357</v>
      </c>
      <c r="B102" s="118" t="s">
        <v>482</v>
      </c>
      <c r="C102" s="113" t="s">
        <v>406</v>
      </c>
      <c r="D102" s="116">
        <v>0</v>
      </c>
      <c r="E102" s="116">
        <v>0</v>
      </c>
      <c r="F102" s="116">
        <v>0</v>
      </c>
      <c r="G102" s="116">
        <v>0</v>
      </c>
      <c r="H102" s="116">
        <v>0</v>
      </c>
      <c r="I102" s="116">
        <v>0</v>
      </c>
      <c r="J102" s="116">
        <v>0</v>
      </c>
      <c r="K102" s="116">
        <v>0</v>
      </c>
      <c r="L102" s="116">
        <v>0</v>
      </c>
      <c r="M102" s="116">
        <v>0</v>
      </c>
      <c r="N102" s="116">
        <v>0</v>
      </c>
      <c r="O102" s="116">
        <v>0</v>
      </c>
      <c r="P102" s="116">
        <v>0</v>
      </c>
      <c r="Q102" s="116">
        <v>0</v>
      </c>
      <c r="R102" s="116">
        <v>0</v>
      </c>
      <c r="S102" s="116">
        <v>0</v>
      </c>
      <c r="T102" s="116">
        <v>0</v>
      </c>
      <c r="U102" s="116">
        <v>0</v>
      </c>
      <c r="V102" s="116">
        <v>0</v>
      </c>
      <c r="W102" s="116">
        <v>0</v>
      </c>
      <c r="X102" s="116">
        <v>0</v>
      </c>
      <c r="Y102" s="116">
        <v>0</v>
      </c>
      <c r="Z102" s="115">
        <f>'прил.3'!G102</f>
        <v>0.48664514166666667</v>
      </c>
      <c r="AA102" s="115">
        <f>'прил.3'!H102</f>
        <v>0</v>
      </c>
      <c r="AB102" s="115">
        <f>'прил.3'!I102</f>
        <v>0</v>
      </c>
      <c r="AC102" s="115">
        <f>'прил.3'!J102</f>
        <v>0</v>
      </c>
      <c r="AD102" s="115">
        <f>'прил.3'!K102</f>
        <v>0</v>
      </c>
      <c r="AE102" s="115">
        <f>'прил.3'!L102</f>
        <v>0</v>
      </c>
      <c r="AF102" s="115">
        <f t="shared" si="66"/>
        <v>0</v>
      </c>
      <c r="AG102" s="115">
        <f t="shared" si="66"/>
        <v>0.48664514166666667</v>
      </c>
      <c r="AH102" s="115">
        <f t="shared" si="66"/>
        <v>0</v>
      </c>
      <c r="AI102" s="115">
        <f t="shared" si="66"/>
        <v>0</v>
      </c>
      <c r="AJ102" s="115">
        <f t="shared" si="66"/>
        <v>0</v>
      </c>
      <c r="AK102" s="115">
        <f t="shared" si="66"/>
        <v>0</v>
      </c>
      <c r="AL102" s="115">
        <f t="shared" si="66"/>
        <v>0</v>
      </c>
    </row>
    <row r="103" spans="1:38" ht="12.75">
      <c r="A103" s="105"/>
      <c r="B103" s="106" t="s">
        <v>474</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row>
    <row r="104" spans="1:38" s="138" customFormat="1" ht="31.5">
      <c r="A104" s="113" t="s">
        <v>357</v>
      </c>
      <c r="B104" s="113" t="s">
        <v>488</v>
      </c>
      <c r="C104" s="113" t="s">
        <v>443</v>
      </c>
      <c r="D104" s="116">
        <v>0</v>
      </c>
      <c r="E104" s="116">
        <v>0</v>
      </c>
      <c r="F104" s="116">
        <v>0</v>
      </c>
      <c r="G104" s="116">
        <v>0</v>
      </c>
      <c r="H104" s="116">
        <v>0</v>
      </c>
      <c r="I104" s="116">
        <v>0</v>
      </c>
      <c r="J104" s="116">
        <v>0</v>
      </c>
      <c r="K104" s="116">
        <v>0</v>
      </c>
      <c r="L104" s="116">
        <v>0</v>
      </c>
      <c r="M104" s="116">
        <v>0</v>
      </c>
      <c r="N104" s="116">
        <v>0</v>
      </c>
      <c r="O104" s="116">
        <v>0</v>
      </c>
      <c r="P104" s="116">
        <v>0</v>
      </c>
      <c r="Q104" s="116">
        <v>0</v>
      </c>
      <c r="R104" s="116">
        <v>0</v>
      </c>
      <c r="S104" s="116">
        <v>0</v>
      </c>
      <c r="T104" s="116">
        <v>0</v>
      </c>
      <c r="U104" s="116">
        <v>0</v>
      </c>
      <c r="V104" s="116">
        <v>0</v>
      </c>
      <c r="W104" s="116">
        <v>0</v>
      </c>
      <c r="X104" s="116">
        <v>0</v>
      </c>
      <c r="Y104" s="116">
        <v>0</v>
      </c>
      <c r="Z104" s="115">
        <f>'прил.3'!G104</f>
        <v>2.2500000000000004</v>
      </c>
      <c r="AA104" s="115">
        <f>'прил.3'!H104</f>
        <v>0</v>
      </c>
      <c r="AB104" s="115">
        <f>'прил.3'!I104</f>
        <v>0</v>
      </c>
      <c r="AC104" s="115">
        <f>'прил.3'!J104</f>
        <v>0</v>
      </c>
      <c r="AD104" s="115">
        <f>'прил.3'!K104</f>
        <v>0</v>
      </c>
      <c r="AE104" s="115">
        <f>'прил.3'!L104</f>
        <v>0</v>
      </c>
      <c r="AF104" s="115">
        <f aca="true" t="shared" si="67" ref="AF104:AL108">D104+K104+R104+Y104</f>
        <v>0</v>
      </c>
      <c r="AG104" s="115">
        <f t="shared" si="67"/>
        <v>2.2500000000000004</v>
      </c>
      <c r="AH104" s="115">
        <f t="shared" si="67"/>
        <v>0</v>
      </c>
      <c r="AI104" s="115">
        <f t="shared" si="67"/>
        <v>0</v>
      </c>
      <c r="AJ104" s="115">
        <f t="shared" si="67"/>
        <v>0</v>
      </c>
      <c r="AK104" s="115">
        <f t="shared" si="67"/>
        <v>0</v>
      </c>
      <c r="AL104" s="115">
        <f t="shared" si="67"/>
        <v>0</v>
      </c>
    </row>
    <row r="105" spans="1:38" s="138" customFormat="1" ht="31.5">
      <c r="A105" s="113" t="s">
        <v>357</v>
      </c>
      <c r="B105" s="113" t="s">
        <v>447</v>
      </c>
      <c r="C105" s="113" t="s">
        <v>448</v>
      </c>
      <c r="D105" s="116">
        <v>0</v>
      </c>
      <c r="E105" s="116">
        <v>0</v>
      </c>
      <c r="F105" s="116">
        <v>0</v>
      </c>
      <c r="G105" s="116">
        <v>0</v>
      </c>
      <c r="H105" s="116">
        <v>0</v>
      </c>
      <c r="I105" s="116">
        <v>0</v>
      </c>
      <c r="J105" s="116">
        <v>0</v>
      </c>
      <c r="K105" s="116">
        <v>0</v>
      </c>
      <c r="L105" s="116">
        <v>0</v>
      </c>
      <c r="M105" s="116">
        <v>0</v>
      </c>
      <c r="N105" s="116">
        <v>0</v>
      </c>
      <c r="O105" s="116">
        <v>0</v>
      </c>
      <c r="P105" s="116">
        <v>0</v>
      </c>
      <c r="Q105" s="116">
        <v>0</v>
      </c>
      <c r="R105" s="116">
        <v>0</v>
      </c>
      <c r="S105" s="116">
        <v>0</v>
      </c>
      <c r="T105" s="116">
        <v>0</v>
      </c>
      <c r="U105" s="116">
        <v>0</v>
      </c>
      <c r="V105" s="116">
        <v>0</v>
      </c>
      <c r="W105" s="116">
        <v>0</v>
      </c>
      <c r="X105" s="116">
        <v>0</v>
      </c>
      <c r="Y105" s="116">
        <v>0</v>
      </c>
      <c r="Z105" s="115">
        <f>'прил.3'!G105</f>
        <v>0.08333333333333334</v>
      </c>
      <c r="AA105" s="115">
        <f>'прил.3'!H105</f>
        <v>0</v>
      </c>
      <c r="AB105" s="115">
        <f>'прил.3'!I105</f>
        <v>0</v>
      </c>
      <c r="AC105" s="115">
        <f>'прил.3'!J105</f>
        <v>0</v>
      </c>
      <c r="AD105" s="115">
        <f>'прил.3'!K105</f>
        <v>0</v>
      </c>
      <c r="AE105" s="115">
        <f>'прил.3'!L105</f>
        <v>0</v>
      </c>
      <c r="AF105" s="115">
        <f t="shared" si="67"/>
        <v>0</v>
      </c>
      <c r="AG105" s="115">
        <f t="shared" si="67"/>
        <v>0.08333333333333334</v>
      </c>
      <c r="AH105" s="115">
        <f t="shared" si="67"/>
        <v>0</v>
      </c>
      <c r="AI105" s="115">
        <f t="shared" si="67"/>
        <v>0</v>
      </c>
      <c r="AJ105" s="115">
        <f t="shared" si="67"/>
        <v>0</v>
      </c>
      <c r="AK105" s="115">
        <f t="shared" si="67"/>
        <v>0</v>
      </c>
      <c r="AL105" s="115">
        <f t="shared" si="67"/>
        <v>0</v>
      </c>
    </row>
    <row r="106" spans="1:38" s="138" customFormat="1" ht="31.5">
      <c r="A106" s="113" t="s">
        <v>357</v>
      </c>
      <c r="B106" s="113" t="s">
        <v>510</v>
      </c>
      <c r="C106" s="113" t="s">
        <v>451</v>
      </c>
      <c r="D106" s="116">
        <v>0</v>
      </c>
      <c r="E106" s="116">
        <v>0</v>
      </c>
      <c r="F106" s="116">
        <v>0</v>
      </c>
      <c r="G106" s="116">
        <v>0</v>
      </c>
      <c r="H106" s="116">
        <v>0</v>
      </c>
      <c r="I106" s="116">
        <v>0</v>
      </c>
      <c r="J106" s="116">
        <v>0</v>
      </c>
      <c r="K106" s="116">
        <v>0</v>
      </c>
      <c r="L106" s="116">
        <v>0</v>
      </c>
      <c r="M106" s="116">
        <v>0</v>
      </c>
      <c r="N106" s="116">
        <v>0</v>
      </c>
      <c r="O106" s="116">
        <v>0</v>
      </c>
      <c r="P106" s="116">
        <v>0</v>
      </c>
      <c r="Q106" s="116">
        <v>0</v>
      </c>
      <c r="R106" s="116">
        <v>0</v>
      </c>
      <c r="S106" s="116">
        <v>0</v>
      </c>
      <c r="T106" s="116">
        <v>0</v>
      </c>
      <c r="U106" s="116">
        <v>0</v>
      </c>
      <c r="V106" s="116">
        <v>0</v>
      </c>
      <c r="W106" s="116">
        <v>0</v>
      </c>
      <c r="X106" s="116">
        <v>0</v>
      </c>
      <c r="Y106" s="116">
        <v>0</v>
      </c>
      <c r="Z106" s="115">
        <f>'прил.3'!G106</f>
        <v>2.625</v>
      </c>
      <c r="AA106" s="115">
        <f>'прил.3'!H106</f>
        <v>0</v>
      </c>
      <c r="AB106" s="115">
        <f>'прил.3'!I106</f>
        <v>0</v>
      </c>
      <c r="AC106" s="115">
        <f>'прил.3'!J106</f>
        <v>0</v>
      </c>
      <c r="AD106" s="115">
        <f>'прил.3'!K106</f>
        <v>0</v>
      </c>
      <c r="AE106" s="115">
        <f>'прил.3'!L106</f>
        <v>0</v>
      </c>
      <c r="AF106" s="115">
        <f t="shared" si="67"/>
        <v>0</v>
      </c>
      <c r="AG106" s="115">
        <f t="shared" si="67"/>
        <v>2.625</v>
      </c>
      <c r="AH106" s="115">
        <f t="shared" si="67"/>
        <v>0</v>
      </c>
      <c r="AI106" s="115">
        <f t="shared" si="67"/>
        <v>0</v>
      </c>
      <c r="AJ106" s="115">
        <f t="shared" si="67"/>
        <v>0</v>
      </c>
      <c r="AK106" s="115">
        <f t="shared" si="67"/>
        <v>0</v>
      </c>
      <c r="AL106" s="115">
        <f t="shared" si="67"/>
        <v>0</v>
      </c>
    </row>
    <row r="107" spans="1:38" s="138" customFormat="1" ht="21">
      <c r="A107" s="113" t="s">
        <v>357</v>
      </c>
      <c r="B107" s="113" t="s">
        <v>471</v>
      </c>
      <c r="C107" s="113" t="s">
        <v>452</v>
      </c>
      <c r="D107" s="116">
        <v>0</v>
      </c>
      <c r="E107" s="116">
        <v>0</v>
      </c>
      <c r="F107" s="116">
        <v>0</v>
      </c>
      <c r="G107" s="116">
        <v>0</v>
      </c>
      <c r="H107" s="116">
        <v>0</v>
      </c>
      <c r="I107" s="116">
        <v>0</v>
      </c>
      <c r="J107" s="116">
        <v>0</v>
      </c>
      <c r="K107" s="116">
        <v>0</v>
      </c>
      <c r="L107" s="116">
        <v>0</v>
      </c>
      <c r="M107" s="116">
        <v>0</v>
      </c>
      <c r="N107" s="116">
        <v>0</v>
      </c>
      <c r="O107" s="116">
        <v>0</v>
      </c>
      <c r="P107" s="116">
        <v>0</v>
      </c>
      <c r="Q107" s="116">
        <v>0</v>
      </c>
      <c r="R107" s="116">
        <v>0</v>
      </c>
      <c r="S107" s="116">
        <v>0</v>
      </c>
      <c r="T107" s="116">
        <v>0</v>
      </c>
      <c r="U107" s="116">
        <v>0</v>
      </c>
      <c r="V107" s="116">
        <v>0</v>
      </c>
      <c r="W107" s="116">
        <v>0</v>
      </c>
      <c r="X107" s="116">
        <v>0</v>
      </c>
      <c r="Y107" s="116">
        <v>0</v>
      </c>
      <c r="Z107" s="115">
        <f>'прил.3'!G107</f>
        <v>0.75</v>
      </c>
      <c r="AA107" s="115">
        <f>'прил.3'!H107</f>
        <v>0</v>
      </c>
      <c r="AB107" s="115">
        <f>'прил.3'!I107</f>
        <v>0</v>
      </c>
      <c r="AC107" s="115">
        <f>'прил.3'!J107</f>
        <v>0</v>
      </c>
      <c r="AD107" s="115">
        <f>'прил.3'!K107</f>
        <v>0</v>
      </c>
      <c r="AE107" s="115">
        <f>'прил.3'!L107</f>
        <v>0</v>
      </c>
      <c r="AF107" s="115">
        <f t="shared" si="67"/>
        <v>0</v>
      </c>
      <c r="AG107" s="115">
        <f t="shared" si="67"/>
        <v>0.75</v>
      </c>
      <c r="AH107" s="115">
        <f t="shared" si="67"/>
        <v>0</v>
      </c>
      <c r="AI107" s="115">
        <f t="shared" si="67"/>
        <v>0</v>
      </c>
      <c r="AJ107" s="115">
        <f t="shared" si="67"/>
        <v>0</v>
      </c>
      <c r="AK107" s="115">
        <f t="shared" si="67"/>
        <v>0</v>
      </c>
      <c r="AL107" s="115">
        <f t="shared" si="67"/>
        <v>0</v>
      </c>
    </row>
    <row r="108" spans="1:38" s="138" customFormat="1" ht="31.5">
      <c r="A108" s="113" t="s">
        <v>357</v>
      </c>
      <c r="B108" s="118" t="s">
        <v>672</v>
      </c>
      <c r="C108" s="113" t="s">
        <v>476</v>
      </c>
      <c r="D108" s="116">
        <v>0</v>
      </c>
      <c r="E108" s="116">
        <v>0</v>
      </c>
      <c r="F108" s="116">
        <v>0</v>
      </c>
      <c r="G108" s="116">
        <v>0</v>
      </c>
      <c r="H108" s="116">
        <v>0</v>
      </c>
      <c r="I108" s="116">
        <v>0</v>
      </c>
      <c r="J108" s="116">
        <v>0</v>
      </c>
      <c r="K108" s="116">
        <v>0</v>
      </c>
      <c r="L108" s="116">
        <v>0</v>
      </c>
      <c r="M108" s="116">
        <v>0</v>
      </c>
      <c r="N108" s="116">
        <v>0</v>
      </c>
      <c r="O108" s="116">
        <v>0</v>
      </c>
      <c r="P108" s="116">
        <v>0</v>
      </c>
      <c r="Q108" s="116">
        <v>0</v>
      </c>
      <c r="R108" s="116">
        <v>0</v>
      </c>
      <c r="S108" s="116">
        <v>0</v>
      </c>
      <c r="T108" s="116">
        <v>0</v>
      </c>
      <c r="U108" s="116">
        <v>0</v>
      </c>
      <c r="V108" s="116">
        <v>0</v>
      </c>
      <c r="W108" s="116">
        <v>0</v>
      </c>
      <c r="X108" s="116">
        <v>0</v>
      </c>
      <c r="Y108" s="116">
        <v>0</v>
      </c>
      <c r="Z108" s="115">
        <f>'прил.3'!G108</f>
        <v>4.491618641666667</v>
      </c>
      <c r="AA108" s="115">
        <f>'прил.3'!H108</f>
        <v>0</v>
      </c>
      <c r="AB108" s="115">
        <f>'прил.3'!I108</f>
        <v>0</v>
      </c>
      <c r="AC108" s="115">
        <f>'прил.3'!J108</f>
        <v>0</v>
      </c>
      <c r="AD108" s="115">
        <f>'прил.3'!K108</f>
        <v>0</v>
      </c>
      <c r="AE108" s="115">
        <f>'прил.3'!L108</f>
        <v>0</v>
      </c>
      <c r="AF108" s="115">
        <f t="shared" si="67"/>
        <v>0</v>
      </c>
      <c r="AG108" s="115">
        <f t="shared" si="67"/>
        <v>4.491618641666667</v>
      </c>
      <c r="AH108" s="115">
        <f t="shared" si="67"/>
        <v>0</v>
      </c>
      <c r="AI108" s="115">
        <f t="shared" si="67"/>
        <v>0</v>
      </c>
      <c r="AJ108" s="115">
        <f t="shared" si="67"/>
        <v>0</v>
      </c>
      <c r="AK108" s="115">
        <f t="shared" si="67"/>
        <v>0</v>
      </c>
      <c r="AL108" s="115">
        <f t="shared" si="67"/>
        <v>0</v>
      </c>
    </row>
  </sheetData>
  <sheetProtection/>
  <autoFilter ref="A16:AL16"/>
  <mergeCells count="19">
    <mergeCell ref="B6:AL6"/>
    <mergeCell ref="B7:AL7"/>
    <mergeCell ref="B9:AL9"/>
    <mergeCell ref="AF13:AL13"/>
    <mergeCell ref="E14:J14"/>
    <mergeCell ref="AH1:AL1"/>
    <mergeCell ref="A3:AL3"/>
    <mergeCell ref="AG14:AL14"/>
    <mergeCell ref="D12:AL12"/>
    <mergeCell ref="A12:A15"/>
    <mergeCell ref="B12:B15"/>
    <mergeCell ref="C12:C15"/>
    <mergeCell ref="L14:Q14"/>
    <mergeCell ref="S14:X14"/>
    <mergeCell ref="Z14:AE14"/>
    <mergeCell ref="D13:J13"/>
    <mergeCell ref="K13:Q13"/>
    <mergeCell ref="R13:X13"/>
    <mergeCell ref="Y13:AE13"/>
  </mergeCells>
  <printOptions/>
  <pageMargins left="0.7" right="0.7" top="0.75" bottom="0.75" header="0.3" footer="0.3"/>
  <pageSetup horizontalDpi="600" verticalDpi="600" orientation="portrait" paperSize="9" r:id="rId1"/>
  <ignoredErrors>
    <ignoredError sqref="D16:AE16 A26:A33 A73:C92 A34:C50 A71:A72 A102:A108 A101 A94:C96 A93 C93 A70:C70 A69 C69 C102:C108 A97:A100 C97:C100 A52:C68 A51:B51" twoDigitTextYear="1"/>
    <ignoredError sqref="AF16:AL16 AF49 AA37:AF37" numberStoredAsText="1" twoDigitTextYear="1"/>
    <ignoredError sqref="Z56 Z62 Z49 Z31:Z32 Z37 Z18:Z25 AG37 AF73:AM73" formula="1"/>
    <ignoredError sqref="A25 P4" numberStoredAsText="1"/>
    <ignoredError sqref="E37:Y37 D33 D78:Z78 AH37:AK37 D44:Y44 AA78:AI78" formulaRange="1"/>
    <ignoredError sqref="AF49 AA37:AF37" formula="1" formulaRange="1"/>
  </ignoredErrors>
</worksheet>
</file>

<file path=xl/worksheets/sheet5.xml><?xml version="1.0" encoding="utf-8"?>
<worksheet xmlns="http://schemas.openxmlformats.org/spreadsheetml/2006/main" xmlns:r="http://schemas.openxmlformats.org/officeDocument/2006/relationships">
  <dimension ref="A1:R48"/>
  <sheetViews>
    <sheetView view="pageBreakPreview" zoomScaleSheetLayoutView="100" zoomScalePageLayoutView="0" workbookViewId="0" topLeftCell="A1">
      <selection activeCell="E44" sqref="E44"/>
    </sheetView>
  </sheetViews>
  <sheetFormatPr defaultColWidth="9.00390625" defaultRowHeight="12.75"/>
  <cols>
    <col min="1" max="1" width="8.125" style="0" customWidth="1"/>
    <col min="2" max="2" width="34.375" style="0" customWidth="1"/>
    <col min="3" max="3" width="9.625" style="0" customWidth="1"/>
    <col min="4" max="4" width="8.625" style="0" customWidth="1"/>
    <col min="5" max="5" width="8.25390625" style="0" customWidth="1"/>
    <col min="6" max="6" width="8.00390625" style="0" customWidth="1"/>
    <col min="7" max="7" width="8.75390625" style="0" customWidth="1"/>
    <col min="8" max="10" width="8.00390625" style="0" customWidth="1"/>
    <col min="11" max="11" width="8.125" style="0" customWidth="1"/>
    <col min="12" max="12" width="7.875" style="0" customWidth="1"/>
    <col min="13" max="14" width="8.875" style="0" customWidth="1"/>
    <col min="15" max="16" width="9.00390625" style="0" customWidth="1"/>
    <col min="17" max="17" width="7.75390625" style="0" customWidth="1"/>
    <col min="18" max="18" width="24.625" style="0" customWidth="1"/>
  </cols>
  <sheetData>
    <row r="1" spans="1:18" ht="34.5" customHeight="1">
      <c r="A1" s="19"/>
      <c r="B1" s="19"/>
      <c r="C1" s="19"/>
      <c r="D1" s="19"/>
      <c r="E1" s="19"/>
      <c r="F1" s="19"/>
      <c r="G1" s="19"/>
      <c r="H1" s="19"/>
      <c r="I1" s="19"/>
      <c r="J1" s="19"/>
      <c r="K1" s="19"/>
      <c r="L1" s="19"/>
      <c r="M1" s="156" t="s">
        <v>114</v>
      </c>
      <c r="N1" s="156"/>
      <c r="O1" s="156"/>
      <c r="P1" s="156"/>
      <c r="Q1" s="156"/>
      <c r="R1" s="156"/>
    </row>
    <row r="2" spans="1:18" ht="15">
      <c r="A2" s="1"/>
      <c r="B2" s="1"/>
      <c r="C2" s="1"/>
      <c r="D2" s="1"/>
      <c r="E2" s="1"/>
      <c r="F2" s="1"/>
      <c r="G2" s="1"/>
      <c r="H2" s="1"/>
      <c r="I2" s="1"/>
      <c r="J2" s="1"/>
      <c r="K2" s="1"/>
      <c r="L2" s="1"/>
      <c r="M2" s="1"/>
      <c r="N2" s="1"/>
      <c r="O2" s="1"/>
      <c r="P2" s="1"/>
      <c r="Q2" s="1"/>
      <c r="R2" s="1"/>
    </row>
    <row r="3" spans="1:18" ht="12.75">
      <c r="A3" s="163" t="s">
        <v>115</v>
      </c>
      <c r="B3" s="163"/>
      <c r="C3" s="163"/>
      <c r="D3" s="163"/>
      <c r="E3" s="163"/>
      <c r="F3" s="163"/>
      <c r="G3" s="163"/>
      <c r="H3" s="163"/>
      <c r="I3" s="163"/>
      <c r="J3" s="163"/>
      <c r="K3" s="163"/>
      <c r="L3" s="163"/>
      <c r="M3" s="163"/>
      <c r="N3" s="163"/>
      <c r="O3" s="163"/>
      <c r="P3" s="163"/>
      <c r="Q3" s="163"/>
      <c r="R3" s="163"/>
    </row>
    <row r="4" spans="1:18" s="37" customFormat="1" ht="11.25">
      <c r="A4" s="14"/>
      <c r="B4" s="14"/>
      <c r="C4" s="14"/>
      <c r="D4" s="14"/>
      <c r="E4" s="14"/>
      <c r="F4" s="14"/>
      <c r="G4" s="14"/>
      <c r="H4" s="14"/>
      <c r="I4" s="14"/>
      <c r="J4" s="14"/>
      <c r="K4" s="14"/>
      <c r="L4" s="14"/>
      <c r="M4" s="14"/>
      <c r="N4" s="14"/>
      <c r="O4" s="14"/>
      <c r="P4" s="14"/>
      <c r="Q4" s="15"/>
      <c r="R4" s="14"/>
    </row>
    <row r="5" spans="1:18" s="39" customFormat="1" ht="12.75" customHeight="1">
      <c r="A5" s="203" t="s">
        <v>494</v>
      </c>
      <c r="B5" s="203"/>
      <c r="C5" s="203"/>
      <c r="D5" s="203"/>
      <c r="E5" s="203"/>
      <c r="F5" s="203"/>
      <c r="G5" s="203"/>
      <c r="H5" s="203"/>
      <c r="I5" s="203"/>
      <c r="J5" s="203"/>
      <c r="K5" s="203"/>
      <c r="L5" s="203"/>
      <c r="M5" s="203"/>
      <c r="N5" s="203"/>
      <c r="O5" s="203"/>
      <c r="P5" s="203"/>
      <c r="Q5" s="203"/>
      <c r="R5" s="203"/>
    </row>
    <row r="6" spans="1:18" s="39" customFormat="1" ht="12.75" customHeight="1">
      <c r="A6" s="160" t="s">
        <v>0</v>
      </c>
      <c r="B6" s="160"/>
      <c r="C6" s="160"/>
      <c r="D6" s="160"/>
      <c r="E6" s="160"/>
      <c r="F6" s="160"/>
      <c r="G6" s="160"/>
      <c r="H6" s="160"/>
      <c r="I6" s="160"/>
      <c r="J6" s="160"/>
      <c r="K6" s="160"/>
      <c r="L6" s="160"/>
      <c r="M6" s="160"/>
      <c r="N6" s="160"/>
      <c r="O6" s="160"/>
      <c r="P6" s="160"/>
      <c r="Q6" s="160"/>
      <c r="R6" s="160"/>
    </row>
    <row r="7" spans="1:18" s="39" customFormat="1" ht="12">
      <c r="A7" s="40"/>
      <c r="B7" s="40"/>
      <c r="C7" s="40"/>
      <c r="D7" s="40"/>
      <c r="E7" s="40"/>
      <c r="F7" s="40"/>
      <c r="G7" s="40"/>
      <c r="H7" s="40"/>
      <c r="I7" s="40"/>
      <c r="J7" s="40"/>
      <c r="K7" s="40"/>
      <c r="L7" s="40"/>
      <c r="M7" s="40"/>
      <c r="N7" s="42"/>
      <c r="O7" s="42"/>
      <c r="P7" s="42"/>
      <c r="Q7" s="42"/>
      <c r="R7" s="40"/>
    </row>
    <row r="8" spans="1:18" s="39" customFormat="1" ht="12.75" customHeight="1">
      <c r="A8" s="159" t="s">
        <v>544</v>
      </c>
      <c r="B8" s="159"/>
      <c r="C8" s="159"/>
      <c r="D8" s="159"/>
      <c r="E8" s="159"/>
      <c r="F8" s="159"/>
      <c r="G8" s="159"/>
      <c r="H8" s="159"/>
      <c r="I8" s="159"/>
      <c r="J8" s="159"/>
      <c r="K8" s="159"/>
      <c r="L8" s="159"/>
      <c r="M8" s="159"/>
      <c r="N8" s="159"/>
      <c r="O8" s="159"/>
      <c r="P8" s="159"/>
      <c r="Q8" s="159"/>
      <c r="R8" s="159"/>
    </row>
    <row r="9" spans="1:18" s="39" customFormat="1" ht="12">
      <c r="A9" s="40"/>
      <c r="B9" s="40"/>
      <c r="C9" s="40"/>
      <c r="D9" s="40"/>
      <c r="E9" s="40"/>
      <c r="F9" s="40"/>
      <c r="G9" s="40"/>
      <c r="H9" s="40"/>
      <c r="I9" s="40"/>
      <c r="J9" s="40"/>
      <c r="K9" s="40"/>
      <c r="L9" s="40"/>
      <c r="M9" s="40"/>
      <c r="N9" s="40"/>
      <c r="O9" s="40"/>
      <c r="P9" s="40"/>
      <c r="Q9" s="40"/>
      <c r="R9" s="40"/>
    </row>
    <row r="10" spans="1:18" s="39" customFormat="1" ht="12">
      <c r="A10" s="40"/>
      <c r="B10" s="40"/>
      <c r="C10" s="40"/>
      <c r="D10" s="40"/>
      <c r="E10" s="40"/>
      <c r="F10" s="40"/>
      <c r="G10" s="40"/>
      <c r="H10" s="40"/>
      <c r="I10" s="40"/>
      <c r="J10" s="40"/>
      <c r="K10" s="40"/>
      <c r="L10" s="40"/>
      <c r="M10" s="40"/>
      <c r="N10" s="40"/>
      <c r="O10" s="40"/>
      <c r="P10" s="40"/>
      <c r="Q10" s="40"/>
      <c r="R10" s="40"/>
    </row>
    <row r="11" spans="1:18" ht="12.75">
      <c r="A11" s="2"/>
      <c r="B11" s="2"/>
      <c r="C11" s="2"/>
      <c r="D11" s="2"/>
      <c r="E11" s="2"/>
      <c r="F11" s="2"/>
      <c r="G11" s="2"/>
      <c r="H11" s="2"/>
      <c r="I11" s="2"/>
      <c r="J11" s="2"/>
      <c r="K11" s="2"/>
      <c r="L11" s="2"/>
      <c r="M11" s="2"/>
      <c r="N11" s="2"/>
      <c r="O11" s="2"/>
      <c r="P11" s="2"/>
      <c r="Q11" s="2"/>
      <c r="R11" s="2"/>
    </row>
    <row r="12" spans="1:18" s="45" customFormat="1" ht="46.5" customHeight="1">
      <c r="A12" s="194" t="s">
        <v>5</v>
      </c>
      <c r="B12" s="194" t="s">
        <v>42</v>
      </c>
      <c r="C12" s="194" t="s">
        <v>4</v>
      </c>
      <c r="D12" s="197" t="s">
        <v>579</v>
      </c>
      <c r="E12" s="198"/>
      <c r="F12" s="198"/>
      <c r="G12" s="198"/>
      <c r="H12" s="198"/>
      <c r="I12" s="198"/>
      <c r="J12" s="198"/>
      <c r="K12" s="198"/>
      <c r="L12" s="198"/>
      <c r="M12" s="198"/>
      <c r="N12" s="198"/>
      <c r="O12" s="198"/>
      <c r="P12" s="198"/>
      <c r="Q12" s="199"/>
      <c r="R12" s="194" t="s">
        <v>24</v>
      </c>
    </row>
    <row r="13" spans="1:18" s="45" customFormat="1" ht="16.5" customHeight="1">
      <c r="A13" s="195"/>
      <c r="B13" s="195"/>
      <c r="C13" s="195"/>
      <c r="D13" s="200"/>
      <c r="E13" s="201"/>
      <c r="F13" s="201"/>
      <c r="G13" s="201"/>
      <c r="H13" s="201"/>
      <c r="I13" s="201"/>
      <c r="J13" s="201"/>
      <c r="K13" s="201"/>
      <c r="L13" s="201"/>
      <c r="M13" s="201"/>
      <c r="N13" s="201"/>
      <c r="O13" s="201"/>
      <c r="P13" s="201"/>
      <c r="Q13" s="202"/>
      <c r="R13" s="195"/>
    </row>
    <row r="14" spans="1:18" s="45" customFormat="1" ht="28.5" customHeight="1">
      <c r="A14" s="195"/>
      <c r="B14" s="195"/>
      <c r="C14" s="195"/>
      <c r="D14" s="204" t="s">
        <v>9</v>
      </c>
      <c r="E14" s="204"/>
      <c r="F14" s="204"/>
      <c r="G14" s="204"/>
      <c r="H14" s="204"/>
      <c r="I14" s="204"/>
      <c r="J14" s="204"/>
      <c r="K14" s="204" t="s">
        <v>390</v>
      </c>
      <c r="L14" s="204"/>
      <c r="M14" s="204"/>
      <c r="N14" s="204"/>
      <c r="O14" s="204"/>
      <c r="P14" s="204"/>
      <c r="Q14" s="204"/>
      <c r="R14" s="195"/>
    </row>
    <row r="15" spans="1:18" s="45" customFormat="1" ht="53.25" customHeight="1">
      <c r="A15" s="196"/>
      <c r="B15" s="196"/>
      <c r="C15" s="196"/>
      <c r="D15" s="49" t="s">
        <v>116</v>
      </c>
      <c r="E15" s="27" t="s">
        <v>50</v>
      </c>
      <c r="F15" s="27" t="s">
        <v>51</v>
      </c>
      <c r="G15" s="27" t="s">
        <v>52</v>
      </c>
      <c r="H15" s="27" t="s">
        <v>53</v>
      </c>
      <c r="I15" s="27" t="s">
        <v>419</v>
      </c>
      <c r="J15" s="27" t="s">
        <v>54</v>
      </c>
      <c r="K15" s="49" t="s">
        <v>116</v>
      </c>
      <c r="L15" s="27" t="s">
        <v>50</v>
      </c>
      <c r="M15" s="27" t="s">
        <v>51</v>
      </c>
      <c r="N15" s="27" t="s">
        <v>52</v>
      </c>
      <c r="O15" s="27" t="s">
        <v>53</v>
      </c>
      <c r="P15" s="27" t="s">
        <v>419</v>
      </c>
      <c r="Q15" s="27" t="s">
        <v>54</v>
      </c>
      <c r="R15" s="196"/>
    </row>
    <row r="16" spans="1:18" ht="12.75">
      <c r="A16" s="20">
        <v>1</v>
      </c>
      <c r="B16" s="20">
        <v>2</v>
      </c>
      <c r="C16" s="20">
        <v>3</v>
      </c>
      <c r="D16" s="21" t="s">
        <v>80</v>
      </c>
      <c r="E16" s="21" t="s">
        <v>81</v>
      </c>
      <c r="F16" s="21" t="s">
        <v>82</v>
      </c>
      <c r="G16" s="21" t="s">
        <v>83</v>
      </c>
      <c r="H16" s="21" t="s">
        <v>84</v>
      </c>
      <c r="I16" s="21" t="s">
        <v>85</v>
      </c>
      <c r="J16" s="21" t="s">
        <v>86</v>
      </c>
      <c r="K16" s="21" t="s">
        <v>87</v>
      </c>
      <c r="L16" s="21" t="s">
        <v>88</v>
      </c>
      <c r="M16" s="21" t="s">
        <v>89</v>
      </c>
      <c r="N16" s="21" t="s">
        <v>90</v>
      </c>
      <c r="O16" s="21" t="s">
        <v>91</v>
      </c>
      <c r="P16" s="21" t="s">
        <v>92</v>
      </c>
      <c r="Q16" s="21" t="s">
        <v>93</v>
      </c>
      <c r="R16" s="20">
        <v>6</v>
      </c>
    </row>
    <row r="17" spans="1:18" ht="15.75" customHeight="1">
      <c r="A17" s="66">
        <v>0</v>
      </c>
      <c r="B17" s="67" t="s">
        <v>296</v>
      </c>
      <c r="C17" s="66" t="s">
        <v>364</v>
      </c>
      <c r="D17" s="68">
        <f>SUM(D18:D25)</f>
        <v>0</v>
      </c>
      <c r="E17" s="68">
        <f aca="true" t="shared" si="0" ref="E17:Q17">SUM(E18:E25)</f>
        <v>0</v>
      </c>
      <c r="F17" s="68">
        <f t="shared" si="0"/>
        <v>0</v>
      </c>
      <c r="G17" s="68">
        <f t="shared" si="0"/>
        <v>0</v>
      </c>
      <c r="H17" s="68">
        <f t="shared" si="0"/>
        <v>0.63</v>
      </c>
      <c r="I17" s="68">
        <f>SUM(I18:I25)</f>
        <v>0</v>
      </c>
      <c r="J17" s="68">
        <f t="shared" si="0"/>
        <v>0</v>
      </c>
      <c r="K17" s="68">
        <f t="shared" si="0"/>
        <v>0</v>
      </c>
      <c r="L17" s="68">
        <f t="shared" si="0"/>
        <v>0</v>
      </c>
      <c r="M17" s="68">
        <f t="shared" si="0"/>
        <v>0</v>
      </c>
      <c r="N17" s="68">
        <f t="shared" si="0"/>
        <v>0</v>
      </c>
      <c r="O17" s="68">
        <f t="shared" si="0"/>
        <v>0.63</v>
      </c>
      <c r="P17" s="68">
        <f>SUM(P18:P25)</f>
        <v>0</v>
      </c>
      <c r="Q17" s="68">
        <f t="shared" si="0"/>
        <v>0</v>
      </c>
      <c r="R17" s="68" t="s">
        <v>365</v>
      </c>
    </row>
    <row r="18" spans="1:18" ht="12.75">
      <c r="A18" s="55" t="s">
        <v>297</v>
      </c>
      <c r="B18" s="56" t="s">
        <v>298</v>
      </c>
      <c r="C18" s="55" t="s">
        <v>364</v>
      </c>
      <c r="D18" s="61">
        <f aca="true" t="shared" si="1" ref="D18:Q18">SUMIF($A19:$A279,$A18,D19:D48)</f>
        <v>0</v>
      </c>
      <c r="E18" s="61">
        <f t="shared" si="1"/>
        <v>0</v>
      </c>
      <c r="F18" s="61">
        <f t="shared" si="1"/>
        <v>0</v>
      </c>
      <c r="G18" s="61">
        <f t="shared" si="1"/>
        <v>0</v>
      </c>
      <c r="H18" s="61">
        <f t="shared" si="1"/>
        <v>0</v>
      </c>
      <c r="I18" s="61">
        <f t="shared" si="1"/>
        <v>0</v>
      </c>
      <c r="J18" s="61">
        <f t="shared" si="1"/>
        <v>0</v>
      </c>
      <c r="K18" s="61">
        <f t="shared" si="1"/>
        <v>0</v>
      </c>
      <c r="L18" s="61">
        <f t="shared" si="1"/>
        <v>0</v>
      </c>
      <c r="M18" s="61">
        <f t="shared" si="1"/>
        <v>0</v>
      </c>
      <c r="N18" s="61">
        <f t="shared" si="1"/>
        <v>0</v>
      </c>
      <c r="O18" s="61">
        <f t="shared" si="1"/>
        <v>0</v>
      </c>
      <c r="P18" s="61">
        <f t="shared" si="1"/>
        <v>0</v>
      </c>
      <c r="Q18" s="61">
        <f t="shared" si="1"/>
        <v>0</v>
      </c>
      <c r="R18" s="61" t="s">
        <v>365</v>
      </c>
    </row>
    <row r="19" spans="1:18" ht="12.75">
      <c r="A19" s="55" t="s">
        <v>299</v>
      </c>
      <c r="B19" s="56" t="s">
        <v>300</v>
      </c>
      <c r="C19" s="55" t="s">
        <v>364</v>
      </c>
      <c r="D19" s="61">
        <f aca="true" t="shared" si="2" ref="D19:Q19">SUMIF($A20:$A280,$A19,D20:D48)</f>
        <v>0</v>
      </c>
      <c r="E19" s="61">
        <f t="shared" si="2"/>
        <v>0</v>
      </c>
      <c r="F19" s="61">
        <f t="shared" si="2"/>
        <v>0</v>
      </c>
      <c r="G19" s="61">
        <f t="shared" si="2"/>
        <v>0</v>
      </c>
      <c r="H19" s="61">
        <f t="shared" si="2"/>
        <v>0</v>
      </c>
      <c r="I19" s="61">
        <f t="shared" si="2"/>
        <v>0</v>
      </c>
      <c r="J19" s="61">
        <f t="shared" si="2"/>
        <v>0</v>
      </c>
      <c r="K19" s="61">
        <f t="shared" si="2"/>
        <v>0</v>
      </c>
      <c r="L19" s="61">
        <f t="shared" si="2"/>
        <v>0</v>
      </c>
      <c r="M19" s="61">
        <f t="shared" si="2"/>
        <v>0</v>
      </c>
      <c r="N19" s="61">
        <f t="shared" si="2"/>
        <v>0</v>
      </c>
      <c r="O19" s="61">
        <f t="shared" si="2"/>
        <v>0</v>
      </c>
      <c r="P19" s="61">
        <f t="shared" si="2"/>
        <v>0</v>
      </c>
      <c r="Q19" s="61">
        <f t="shared" si="2"/>
        <v>0</v>
      </c>
      <c r="R19" s="61" t="s">
        <v>365</v>
      </c>
    </row>
    <row r="20" spans="1:18" ht="12.75">
      <c r="A20" s="55" t="s">
        <v>301</v>
      </c>
      <c r="B20" s="56" t="s">
        <v>302</v>
      </c>
      <c r="C20" s="55" t="s">
        <v>364</v>
      </c>
      <c r="D20" s="61">
        <f aca="true" t="shared" si="3" ref="D20:Q20">SUMIF($A21:$A281,$A20,D21:D48)</f>
        <v>0</v>
      </c>
      <c r="E20" s="61">
        <f t="shared" si="3"/>
        <v>0</v>
      </c>
      <c r="F20" s="61">
        <f t="shared" si="3"/>
        <v>0</v>
      </c>
      <c r="G20" s="61">
        <f t="shared" si="3"/>
        <v>0</v>
      </c>
      <c r="H20" s="61">
        <f t="shared" si="3"/>
        <v>0</v>
      </c>
      <c r="I20" s="61">
        <f t="shared" si="3"/>
        <v>0</v>
      </c>
      <c r="J20" s="61">
        <f t="shared" si="3"/>
        <v>0</v>
      </c>
      <c r="K20" s="61">
        <f t="shared" si="3"/>
        <v>0</v>
      </c>
      <c r="L20" s="61">
        <f t="shared" si="3"/>
        <v>0</v>
      </c>
      <c r="M20" s="61">
        <f t="shared" si="3"/>
        <v>0</v>
      </c>
      <c r="N20" s="61">
        <f t="shared" si="3"/>
        <v>0</v>
      </c>
      <c r="O20" s="61">
        <f t="shared" si="3"/>
        <v>0</v>
      </c>
      <c r="P20" s="61">
        <f t="shared" si="3"/>
        <v>0</v>
      </c>
      <c r="Q20" s="61">
        <f t="shared" si="3"/>
        <v>0</v>
      </c>
      <c r="R20" s="61" t="s">
        <v>365</v>
      </c>
    </row>
    <row r="21" spans="1:18" ht="21">
      <c r="A21" s="55" t="s">
        <v>303</v>
      </c>
      <c r="B21" s="56" t="s">
        <v>304</v>
      </c>
      <c r="C21" s="55" t="s">
        <v>364</v>
      </c>
      <c r="D21" s="61">
        <f aca="true" t="shared" si="4" ref="D21:Q21">SUMIF($A22:$A282,$A21,D22:D48)</f>
        <v>0</v>
      </c>
      <c r="E21" s="61">
        <f t="shared" si="4"/>
        <v>0</v>
      </c>
      <c r="F21" s="61">
        <f t="shared" si="4"/>
        <v>0</v>
      </c>
      <c r="G21" s="61">
        <f t="shared" si="4"/>
        <v>0</v>
      </c>
      <c r="H21" s="61">
        <f t="shared" si="4"/>
        <v>0</v>
      </c>
      <c r="I21" s="61">
        <f t="shared" si="4"/>
        <v>0</v>
      </c>
      <c r="J21" s="61">
        <f t="shared" si="4"/>
        <v>0</v>
      </c>
      <c r="K21" s="61">
        <f t="shared" si="4"/>
        <v>0</v>
      </c>
      <c r="L21" s="61">
        <f t="shared" si="4"/>
        <v>0</v>
      </c>
      <c r="M21" s="61">
        <f t="shared" si="4"/>
        <v>0</v>
      </c>
      <c r="N21" s="61">
        <f t="shared" si="4"/>
        <v>0</v>
      </c>
      <c r="O21" s="61">
        <f t="shared" si="4"/>
        <v>0</v>
      </c>
      <c r="P21" s="61">
        <f t="shared" si="4"/>
        <v>0</v>
      </c>
      <c r="Q21" s="61">
        <f t="shared" si="4"/>
        <v>0</v>
      </c>
      <c r="R21" s="61" t="s">
        <v>365</v>
      </c>
    </row>
    <row r="22" spans="1:18" ht="12.75">
      <c r="A22" s="55" t="s">
        <v>305</v>
      </c>
      <c r="B22" s="56" t="s">
        <v>306</v>
      </c>
      <c r="C22" s="55" t="s">
        <v>364</v>
      </c>
      <c r="D22" s="61">
        <f aca="true" t="shared" si="5" ref="D22:Q22">SUMIF($A23:$A283,$A22,D23:D48)</f>
        <v>0</v>
      </c>
      <c r="E22" s="61">
        <f t="shared" si="5"/>
        <v>0</v>
      </c>
      <c r="F22" s="61">
        <f t="shared" si="5"/>
        <v>0</v>
      </c>
      <c r="G22" s="61">
        <f t="shared" si="5"/>
        <v>0</v>
      </c>
      <c r="H22" s="61">
        <f t="shared" si="5"/>
        <v>0</v>
      </c>
      <c r="I22" s="61">
        <f t="shared" si="5"/>
        <v>0</v>
      </c>
      <c r="J22" s="61">
        <f t="shared" si="5"/>
        <v>0</v>
      </c>
      <c r="K22" s="61">
        <f t="shared" si="5"/>
        <v>0</v>
      </c>
      <c r="L22" s="61">
        <f t="shared" si="5"/>
        <v>0</v>
      </c>
      <c r="M22" s="61">
        <f t="shared" si="5"/>
        <v>0</v>
      </c>
      <c r="N22" s="61">
        <f t="shared" si="5"/>
        <v>0</v>
      </c>
      <c r="O22" s="61">
        <f t="shared" si="5"/>
        <v>0</v>
      </c>
      <c r="P22" s="61">
        <f t="shared" si="5"/>
        <v>0</v>
      </c>
      <c r="Q22" s="61">
        <f t="shared" si="5"/>
        <v>0</v>
      </c>
      <c r="R22" s="61" t="s">
        <v>365</v>
      </c>
    </row>
    <row r="23" spans="1:18" ht="21">
      <c r="A23" s="55" t="s">
        <v>307</v>
      </c>
      <c r="B23" s="56" t="s">
        <v>308</v>
      </c>
      <c r="C23" s="55" t="s">
        <v>364</v>
      </c>
      <c r="D23" s="61">
        <f aca="true" t="shared" si="6" ref="D23:Q23">SUMIF($A24:$A284,$A23,D24:D48)</f>
        <v>0</v>
      </c>
      <c r="E23" s="61">
        <f t="shared" si="6"/>
        <v>0</v>
      </c>
      <c r="F23" s="61">
        <f t="shared" si="6"/>
        <v>0</v>
      </c>
      <c r="G23" s="61">
        <f t="shared" si="6"/>
        <v>0</v>
      </c>
      <c r="H23" s="61">
        <f t="shared" si="6"/>
        <v>0</v>
      </c>
      <c r="I23" s="61">
        <f t="shared" si="6"/>
        <v>0</v>
      </c>
      <c r="J23" s="61">
        <f t="shared" si="6"/>
        <v>0</v>
      </c>
      <c r="K23" s="61">
        <f t="shared" si="6"/>
        <v>0</v>
      </c>
      <c r="L23" s="61">
        <f t="shared" si="6"/>
        <v>0</v>
      </c>
      <c r="M23" s="61">
        <f t="shared" si="6"/>
        <v>0</v>
      </c>
      <c r="N23" s="61">
        <f t="shared" si="6"/>
        <v>0</v>
      </c>
      <c r="O23" s="61">
        <f t="shared" si="6"/>
        <v>0</v>
      </c>
      <c r="P23" s="61">
        <f t="shared" si="6"/>
        <v>0</v>
      </c>
      <c r="Q23" s="61">
        <f t="shared" si="6"/>
        <v>0</v>
      </c>
      <c r="R23" s="61" t="s">
        <v>365</v>
      </c>
    </row>
    <row r="24" spans="1:18" ht="12.75">
      <c r="A24" s="55" t="s">
        <v>309</v>
      </c>
      <c r="B24" s="56" t="s">
        <v>310</v>
      </c>
      <c r="C24" s="55" t="s">
        <v>364</v>
      </c>
      <c r="D24" s="61">
        <f aca="true" t="shared" si="7" ref="D24:Q24">SUMIF($A25:$A285,$A24,D25:D48)</f>
        <v>0</v>
      </c>
      <c r="E24" s="61">
        <f t="shared" si="7"/>
        <v>0</v>
      </c>
      <c r="F24" s="61">
        <f t="shared" si="7"/>
        <v>0</v>
      </c>
      <c r="G24" s="61">
        <f t="shared" si="7"/>
        <v>0</v>
      </c>
      <c r="H24" s="61">
        <f t="shared" si="7"/>
        <v>0</v>
      </c>
      <c r="I24" s="61">
        <f t="shared" si="7"/>
        <v>0</v>
      </c>
      <c r="J24" s="61">
        <f t="shared" si="7"/>
        <v>0</v>
      </c>
      <c r="K24" s="61">
        <f t="shared" si="7"/>
        <v>0</v>
      </c>
      <c r="L24" s="61">
        <f t="shared" si="7"/>
        <v>0</v>
      </c>
      <c r="M24" s="61">
        <f t="shared" si="7"/>
        <v>0</v>
      </c>
      <c r="N24" s="61">
        <f t="shared" si="7"/>
        <v>0</v>
      </c>
      <c r="O24" s="61">
        <f t="shared" si="7"/>
        <v>0</v>
      </c>
      <c r="P24" s="61">
        <f t="shared" si="7"/>
        <v>0</v>
      </c>
      <c r="Q24" s="61">
        <f t="shared" si="7"/>
        <v>0</v>
      </c>
      <c r="R24" s="61" t="s">
        <v>365</v>
      </c>
    </row>
    <row r="25" spans="1:18" ht="12.75">
      <c r="A25" s="57" t="s">
        <v>311</v>
      </c>
      <c r="B25" s="57" t="s">
        <v>312</v>
      </c>
      <c r="C25" s="55" t="s">
        <v>364</v>
      </c>
      <c r="D25" s="63">
        <f aca="true" t="shared" si="8" ref="D25:Q25">D31+D36+D41+D42+D47+D48</f>
        <v>0</v>
      </c>
      <c r="E25" s="63">
        <f t="shared" si="8"/>
        <v>0</v>
      </c>
      <c r="F25" s="63">
        <f t="shared" si="8"/>
        <v>0</v>
      </c>
      <c r="G25" s="63">
        <f t="shared" si="8"/>
        <v>0</v>
      </c>
      <c r="H25" s="63">
        <f t="shared" si="8"/>
        <v>0.63</v>
      </c>
      <c r="I25" s="63">
        <f t="shared" si="8"/>
        <v>0</v>
      </c>
      <c r="J25" s="63">
        <f t="shared" si="8"/>
        <v>0</v>
      </c>
      <c r="K25" s="63">
        <f t="shared" si="8"/>
        <v>0</v>
      </c>
      <c r="L25" s="63">
        <f t="shared" si="8"/>
        <v>0</v>
      </c>
      <c r="M25" s="63">
        <f t="shared" si="8"/>
        <v>0</v>
      </c>
      <c r="N25" s="63">
        <f t="shared" si="8"/>
        <v>0</v>
      </c>
      <c r="O25" s="63">
        <f t="shared" si="8"/>
        <v>0.63</v>
      </c>
      <c r="P25" s="63">
        <f t="shared" si="8"/>
        <v>0</v>
      </c>
      <c r="Q25" s="63">
        <f t="shared" si="8"/>
        <v>0</v>
      </c>
      <c r="R25" s="63" t="s">
        <v>365</v>
      </c>
    </row>
    <row r="26" spans="1:18" ht="21">
      <c r="A26" s="54" t="s">
        <v>313</v>
      </c>
      <c r="B26" s="54" t="s">
        <v>314</v>
      </c>
      <c r="C26" s="54" t="s">
        <v>364</v>
      </c>
      <c r="D26" s="58">
        <f aca="true" t="shared" si="9" ref="D26:Q26">D27+D28+D29+D30</f>
        <v>0</v>
      </c>
      <c r="E26" s="58">
        <f t="shared" si="9"/>
        <v>0</v>
      </c>
      <c r="F26" s="58">
        <f t="shared" si="9"/>
        <v>0</v>
      </c>
      <c r="G26" s="58">
        <f t="shared" si="9"/>
        <v>0</v>
      </c>
      <c r="H26" s="58">
        <f t="shared" si="9"/>
        <v>0</v>
      </c>
      <c r="I26" s="58">
        <f>I27+I28+I29+I30</f>
        <v>0</v>
      </c>
      <c r="J26" s="58">
        <f t="shared" si="9"/>
        <v>0</v>
      </c>
      <c r="K26" s="58">
        <f t="shared" si="9"/>
        <v>0</v>
      </c>
      <c r="L26" s="58">
        <f t="shared" si="9"/>
        <v>0</v>
      </c>
      <c r="M26" s="58">
        <f t="shared" si="9"/>
        <v>0</v>
      </c>
      <c r="N26" s="58">
        <f t="shared" si="9"/>
        <v>0</v>
      </c>
      <c r="O26" s="58">
        <f t="shared" si="9"/>
        <v>0</v>
      </c>
      <c r="P26" s="58">
        <f>P27+P28+P29+P30</f>
        <v>0</v>
      </c>
      <c r="Q26" s="58">
        <f t="shared" si="9"/>
        <v>0</v>
      </c>
      <c r="R26" s="58" t="s">
        <v>365</v>
      </c>
    </row>
    <row r="27" spans="1:18" ht="42">
      <c r="A27" s="54" t="s">
        <v>315</v>
      </c>
      <c r="B27" s="54" t="s">
        <v>316</v>
      </c>
      <c r="C27" s="54" t="s">
        <v>364</v>
      </c>
      <c r="D27" s="64">
        <v>0</v>
      </c>
      <c r="E27" s="64">
        <v>0</v>
      </c>
      <c r="F27" s="64">
        <v>0</v>
      </c>
      <c r="G27" s="64">
        <v>0</v>
      </c>
      <c r="H27" s="64">
        <v>0</v>
      </c>
      <c r="I27" s="64">
        <v>0</v>
      </c>
      <c r="J27" s="64">
        <v>0</v>
      </c>
      <c r="K27" s="64">
        <v>0</v>
      </c>
      <c r="L27" s="64">
        <v>0</v>
      </c>
      <c r="M27" s="64">
        <v>0</v>
      </c>
      <c r="N27" s="64">
        <v>0</v>
      </c>
      <c r="O27" s="64">
        <v>0</v>
      </c>
      <c r="P27" s="64">
        <v>0</v>
      </c>
      <c r="Q27" s="64">
        <v>0</v>
      </c>
      <c r="R27" s="64" t="s">
        <v>365</v>
      </c>
    </row>
    <row r="28" spans="1:18" ht="31.5">
      <c r="A28" s="54" t="s">
        <v>317</v>
      </c>
      <c r="B28" s="54" t="s">
        <v>318</v>
      </c>
      <c r="C28" s="54" t="s">
        <v>364</v>
      </c>
      <c r="D28" s="64">
        <v>0</v>
      </c>
      <c r="E28" s="64">
        <v>0</v>
      </c>
      <c r="F28" s="64">
        <v>0</v>
      </c>
      <c r="G28" s="64">
        <v>0</v>
      </c>
      <c r="H28" s="64">
        <v>0</v>
      </c>
      <c r="I28" s="64">
        <v>0</v>
      </c>
      <c r="J28" s="64">
        <v>0</v>
      </c>
      <c r="K28" s="64">
        <v>0</v>
      </c>
      <c r="L28" s="64">
        <v>0</v>
      </c>
      <c r="M28" s="64">
        <v>0</v>
      </c>
      <c r="N28" s="64">
        <v>0</v>
      </c>
      <c r="O28" s="64">
        <v>0</v>
      </c>
      <c r="P28" s="64">
        <v>0</v>
      </c>
      <c r="Q28" s="64">
        <v>0</v>
      </c>
      <c r="R28" s="64" t="s">
        <v>365</v>
      </c>
    </row>
    <row r="29" spans="1:18" ht="31.5">
      <c r="A29" s="54" t="s">
        <v>319</v>
      </c>
      <c r="B29" s="54" t="s">
        <v>320</v>
      </c>
      <c r="C29" s="54" t="s">
        <v>364</v>
      </c>
      <c r="D29" s="64">
        <v>0</v>
      </c>
      <c r="E29" s="64">
        <v>0</v>
      </c>
      <c r="F29" s="64">
        <v>0</v>
      </c>
      <c r="G29" s="64">
        <v>0</v>
      </c>
      <c r="H29" s="64">
        <v>0</v>
      </c>
      <c r="I29" s="64">
        <v>0</v>
      </c>
      <c r="J29" s="64">
        <v>0</v>
      </c>
      <c r="K29" s="64">
        <v>0</v>
      </c>
      <c r="L29" s="64">
        <v>0</v>
      </c>
      <c r="M29" s="64">
        <v>0</v>
      </c>
      <c r="N29" s="64">
        <v>0</v>
      </c>
      <c r="O29" s="64">
        <v>0</v>
      </c>
      <c r="P29" s="64">
        <v>0</v>
      </c>
      <c r="Q29" s="64">
        <v>0</v>
      </c>
      <c r="R29" s="64" t="s">
        <v>365</v>
      </c>
    </row>
    <row r="30" spans="1:18" ht="21">
      <c r="A30" s="54" t="s">
        <v>321</v>
      </c>
      <c r="B30" s="54" t="s">
        <v>322</v>
      </c>
      <c r="C30" s="54" t="s">
        <v>364</v>
      </c>
      <c r="D30" s="64">
        <v>0</v>
      </c>
      <c r="E30" s="64">
        <v>0</v>
      </c>
      <c r="F30" s="64">
        <v>0</v>
      </c>
      <c r="G30" s="64">
        <v>0</v>
      </c>
      <c r="H30" s="64">
        <v>0</v>
      </c>
      <c r="I30" s="64">
        <v>0</v>
      </c>
      <c r="J30" s="64">
        <v>0</v>
      </c>
      <c r="K30" s="64">
        <v>0</v>
      </c>
      <c r="L30" s="64">
        <v>0</v>
      </c>
      <c r="M30" s="64">
        <v>0</v>
      </c>
      <c r="N30" s="64">
        <v>0</v>
      </c>
      <c r="O30" s="64">
        <v>0</v>
      </c>
      <c r="P30" s="64">
        <v>0</v>
      </c>
      <c r="Q30" s="64">
        <v>0</v>
      </c>
      <c r="R30" s="64" t="s">
        <v>365</v>
      </c>
    </row>
    <row r="31" spans="1:18" ht="31.5">
      <c r="A31" s="54" t="s">
        <v>323</v>
      </c>
      <c r="B31" s="54" t="s">
        <v>324</v>
      </c>
      <c r="C31" s="54" t="s">
        <v>364</v>
      </c>
      <c r="D31" s="64">
        <f aca="true" t="shared" si="10" ref="D31:Q31">D32+D33+D34+D35</f>
        <v>0</v>
      </c>
      <c r="E31" s="64">
        <f t="shared" si="10"/>
        <v>0</v>
      </c>
      <c r="F31" s="64">
        <f t="shared" si="10"/>
        <v>0</v>
      </c>
      <c r="G31" s="64">
        <f t="shared" si="10"/>
        <v>0</v>
      </c>
      <c r="H31" s="64">
        <f t="shared" si="10"/>
        <v>0</v>
      </c>
      <c r="I31" s="64">
        <f>I32+I33+I34+I35</f>
        <v>0</v>
      </c>
      <c r="J31" s="64">
        <f t="shared" si="10"/>
        <v>0</v>
      </c>
      <c r="K31" s="64">
        <f t="shared" si="10"/>
        <v>0</v>
      </c>
      <c r="L31" s="64">
        <f t="shared" si="10"/>
        <v>0</v>
      </c>
      <c r="M31" s="64">
        <f t="shared" si="10"/>
        <v>0</v>
      </c>
      <c r="N31" s="64">
        <f t="shared" si="10"/>
        <v>0</v>
      </c>
      <c r="O31" s="64">
        <f t="shared" si="10"/>
        <v>0</v>
      </c>
      <c r="P31" s="64">
        <f>P32+P33+P34+P35</f>
        <v>0</v>
      </c>
      <c r="Q31" s="64">
        <f t="shared" si="10"/>
        <v>0</v>
      </c>
      <c r="R31" s="64" t="s">
        <v>365</v>
      </c>
    </row>
    <row r="32" spans="1:18" ht="21">
      <c r="A32" s="54" t="s">
        <v>325</v>
      </c>
      <c r="B32" s="54" t="s">
        <v>326</v>
      </c>
      <c r="C32" s="54" t="s">
        <v>364</v>
      </c>
      <c r="D32" s="64">
        <v>0</v>
      </c>
      <c r="E32" s="64">
        <v>0</v>
      </c>
      <c r="F32" s="64">
        <v>0</v>
      </c>
      <c r="G32" s="64">
        <v>0</v>
      </c>
      <c r="H32" s="64">
        <v>0</v>
      </c>
      <c r="I32" s="64">
        <v>0</v>
      </c>
      <c r="J32" s="64">
        <v>0</v>
      </c>
      <c r="K32" s="64">
        <v>0</v>
      </c>
      <c r="L32" s="64">
        <v>0</v>
      </c>
      <c r="M32" s="64">
        <v>0</v>
      </c>
      <c r="N32" s="64">
        <v>0</v>
      </c>
      <c r="O32" s="64">
        <v>0</v>
      </c>
      <c r="P32" s="64">
        <v>0</v>
      </c>
      <c r="Q32" s="64">
        <v>0</v>
      </c>
      <c r="R32" s="64" t="s">
        <v>365</v>
      </c>
    </row>
    <row r="33" spans="1:18" ht="12.75">
      <c r="A33" s="54" t="s">
        <v>327</v>
      </c>
      <c r="B33" s="54" t="s">
        <v>328</v>
      </c>
      <c r="C33" s="54" t="s">
        <v>364</v>
      </c>
      <c r="D33" s="58">
        <v>0</v>
      </c>
      <c r="E33" s="58">
        <v>0</v>
      </c>
      <c r="F33" s="58">
        <v>0</v>
      </c>
      <c r="G33" s="58">
        <v>0</v>
      </c>
      <c r="H33" s="58">
        <v>0</v>
      </c>
      <c r="I33" s="58">
        <v>0</v>
      </c>
      <c r="J33" s="58">
        <v>0</v>
      </c>
      <c r="K33" s="58">
        <v>0</v>
      </c>
      <c r="L33" s="58">
        <v>0</v>
      </c>
      <c r="M33" s="58">
        <v>0</v>
      </c>
      <c r="N33" s="58">
        <v>0</v>
      </c>
      <c r="O33" s="58">
        <v>0</v>
      </c>
      <c r="P33" s="58">
        <v>0</v>
      </c>
      <c r="Q33" s="58">
        <v>0</v>
      </c>
      <c r="R33" s="58" t="s">
        <v>365</v>
      </c>
    </row>
    <row r="34" spans="1:18" ht="13.5" customHeight="1">
      <c r="A34" s="54" t="s">
        <v>329</v>
      </c>
      <c r="B34" s="54" t="s">
        <v>330</v>
      </c>
      <c r="C34" s="54" t="s">
        <v>364</v>
      </c>
      <c r="D34" s="64">
        <v>0</v>
      </c>
      <c r="E34" s="64">
        <v>0</v>
      </c>
      <c r="F34" s="64">
        <v>0</v>
      </c>
      <c r="G34" s="64">
        <v>0</v>
      </c>
      <c r="H34" s="64">
        <v>0</v>
      </c>
      <c r="I34" s="64">
        <v>0</v>
      </c>
      <c r="J34" s="64">
        <v>0</v>
      </c>
      <c r="K34" s="64">
        <v>0</v>
      </c>
      <c r="L34" s="64">
        <v>0</v>
      </c>
      <c r="M34" s="64">
        <v>0</v>
      </c>
      <c r="N34" s="64">
        <v>0</v>
      </c>
      <c r="O34" s="64">
        <v>0</v>
      </c>
      <c r="P34" s="64">
        <v>0</v>
      </c>
      <c r="Q34" s="64">
        <v>0</v>
      </c>
      <c r="R34" s="64" t="s">
        <v>365</v>
      </c>
    </row>
    <row r="35" spans="1:18" ht="21">
      <c r="A35" s="54" t="s">
        <v>331</v>
      </c>
      <c r="B35" s="54" t="s">
        <v>332</v>
      </c>
      <c r="C35" s="54" t="s">
        <v>364</v>
      </c>
      <c r="D35" s="64">
        <v>0</v>
      </c>
      <c r="E35" s="64">
        <v>0</v>
      </c>
      <c r="F35" s="64">
        <v>0</v>
      </c>
      <c r="G35" s="64">
        <v>0</v>
      </c>
      <c r="H35" s="64">
        <v>0</v>
      </c>
      <c r="I35" s="64">
        <v>0</v>
      </c>
      <c r="J35" s="64">
        <v>0</v>
      </c>
      <c r="K35" s="64">
        <v>0</v>
      </c>
      <c r="L35" s="64">
        <v>0</v>
      </c>
      <c r="M35" s="64">
        <v>0</v>
      </c>
      <c r="N35" s="64">
        <v>0</v>
      </c>
      <c r="O35" s="64">
        <v>0</v>
      </c>
      <c r="P35" s="64">
        <v>0</v>
      </c>
      <c r="Q35" s="64">
        <v>0</v>
      </c>
      <c r="R35" s="64" t="s">
        <v>365</v>
      </c>
    </row>
    <row r="36" spans="1:18" ht="21">
      <c r="A36" s="54" t="s">
        <v>333</v>
      </c>
      <c r="B36" s="54" t="s">
        <v>334</v>
      </c>
      <c r="C36" s="54" t="s">
        <v>364</v>
      </c>
      <c r="D36" s="64">
        <f aca="true" t="shared" si="11" ref="D36:Q36">D37+D38+D39+D40</f>
        <v>0</v>
      </c>
      <c r="E36" s="64">
        <f t="shared" si="11"/>
        <v>0</v>
      </c>
      <c r="F36" s="64">
        <f t="shared" si="11"/>
        <v>0</v>
      </c>
      <c r="G36" s="64">
        <f t="shared" si="11"/>
        <v>0</v>
      </c>
      <c r="H36" s="64">
        <f t="shared" si="11"/>
        <v>0</v>
      </c>
      <c r="I36" s="64">
        <f t="shared" si="11"/>
        <v>0</v>
      </c>
      <c r="J36" s="64">
        <f t="shared" si="11"/>
        <v>0</v>
      </c>
      <c r="K36" s="64">
        <f t="shared" si="11"/>
        <v>0</v>
      </c>
      <c r="L36" s="64">
        <f t="shared" si="11"/>
        <v>0</v>
      </c>
      <c r="M36" s="64">
        <f t="shared" si="11"/>
        <v>0</v>
      </c>
      <c r="N36" s="64">
        <f t="shared" si="11"/>
        <v>0</v>
      </c>
      <c r="O36" s="64">
        <f t="shared" si="11"/>
        <v>0</v>
      </c>
      <c r="P36" s="64">
        <f t="shared" si="11"/>
        <v>0</v>
      </c>
      <c r="Q36" s="64">
        <f t="shared" si="11"/>
        <v>0</v>
      </c>
      <c r="R36" s="64" t="s">
        <v>365</v>
      </c>
    </row>
    <row r="37" spans="1:18" ht="31.5">
      <c r="A37" s="54" t="s">
        <v>335</v>
      </c>
      <c r="B37" s="54" t="s">
        <v>336</v>
      </c>
      <c r="C37" s="54" t="s">
        <v>364</v>
      </c>
      <c r="D37" s="64">
        <v>0</v>
      </c>
      <c r="E37" s="64">
        <v>0</v>
      </c>
      <c r="F37" s="64">
        <v>0</v>
      </c>
      <c r="G37" s="64">
        <v>0</v>
      </c>
      <c r="H37" s="64">
        <v>0</v>
      </c>
      <c r="I37" s="64">
        <v>0</v>
      </c>
      <c r="J37" s="64">
        <v>0</v>
      </c>
      <c r="K37" s="64">
        <v>0</v>
      </c>
      <c r="L37" s="64">
        <v>0</v>
      </c>
      <c r="M37" s="64">
        <v>0</v>
      </c>
      <c r="N37" s="64">
        <v>0</v>
      </c>
      <c r="O37" s="64">
        <v>0</v>
      </c>
      <c r="P37" s="64">
        <v>0</v>
      </c>
      <c r="Q37" s="64">
        <v>0</v>
      </c>
      <c r="R37" s="64" t="s">
        <v>365</v>
      </c>
    </row>
    <row r="38" spans="1:18" ht="36" customHeight="1">
      <c r="A38" s="54" t="s">
        <v>337</v>
      </c>
      <c r="B38" s="54" t="s">
        <v>338</v>
      </c>
      <c r="C38" s="54" t="s">
        <v>364</v>
      </c>
      <c r="D38" s="64">
        <v>0</v>
      </c>
      <c r="E38" s="64">
        <v>0</v>
      </c>
      <c r="F38" s="64">
        <v>0</v>
      </c>
      <c r="G38" s="64">
        <v>0</v>
      </c>
      <c r="H38" s="64">
        <v>0</v>
      </c>
      <c r="I38" s="64">
        <v>0</v>
      </c>
      <c r="J38" s="64">
        <v>0</v>
      </c>
      <c r="K38" s="64">
        <v>0</v>
      </c>
      <c r="L38" s="64">
        <v>0</v>
      </c>
      <c r="M38" s="64">
        <v>0</v>
      </c>
      <c r="N38" s="64">
        <v>0</v>
      </c>
      <c r="O38" s="64">
        <v>0</v>
      </c>
      <c r="P38" s="64">
        <v>0</v>
      </c>
      <c r="Q38" s="64">
        <v>0</v>
      </c>
      <c r="R38" s="64" t="s">
        <v>365</v>
      </c>
    </row>
    <row r="39" spans="1:18" ht="21">
      <c r="A39" s="54" t="s">
        <v>339</v>
      </c>
      <c r="B39" s="54" t="s">
        <v>340</v>
      </c>
      <c r="C39" s="54" t="s">
        <v>364</v>
      </c>
      <c r="D39" s="64">
        <v>0</v>
      </c>
      <c r="E39" s="64">
        <v>0</v>
      </c>
      <c r="F39" s="64">
        <v>0</v>
      </c>
      <c r="G39" s="64">
        <v>0</v>
      </c>
      <c r="H39" s="64">
        <v>0</v>
      </c>
      <c r="I39" s="64">
        <v>0</v>
      </c>
      <c r="J39" s="64">
        <v>0</v>
      </c>
      <c r="K39" s="64">
        <v>0</v>
      </c>
      <c r="L39" s="64">
        <v>0</v>
      </c>
      <c r="M39" s="64">
        <v>0</v>
      </c>
      <c r="N39" s="64">
        <v>0</v>
      </c>
      <c r="O39" s="64">
        <v>0</v>
      </c>
      <c r="P39" s="64">
        <v>0</v>
      </c>
      <c r="Q39" s="64">
        <v>0</v>
      </c>
      <c r="R39" s="64" t="s">
        <v>365</v>
      </c>
    </row>
    <row r="40" spans="1:18" ht="21">
      <c r="A40" s="54" t="s">
        <v>341</v>
      </c>
      <c r="B40" s="54" t="s">
        <v>342</v>
      </c>
      <c r="C40" s="54" t="s">
        <v>364</v>
      </c>
      <c r="D40" s="58">
        <v>0</v>
      </c>
      <c r="E40" s="58">
        <v>0</v>
      </c>
      <c r="F40" s="58">
        <v>0</v>
      </c>
      <c r="G40" s="58">
        <v>0</v>
      </c>
      <c r="H40" s="58">
        <v>0</v>
      </c>
      <c r="I40" s="58">
        <v>0</v>
      </c>
      <c r="J40" s="58">
        <v>0</v>
      </c>
      <c r="K40" s="58">
        <v>0</v>
      </c>
      <c r="L40" s="58">
        <v>0</v>
      </c>
      <c r="M40" s="58">
        <v>0</v>
      </c>
      <c r="N40" s="58">
        <v>0</v>
      </c>
      <c r="O40" s="58">
        <v>0</v>
      </c>
      <c r="P40" s="58">
        <v>0</v>
      </c>
      <c r="Q40" s="58">
        <v>0</v>
      </c>
      <c r="R40" s="58" t="s">
        <v>365</v>
      </c>
    </row>
    <row r="41" spans="1:18" ht="31.5">
      <c r="A41" s="54" t="s">
        <v>343</v>
      </c>
      <c r="B41" s="54" t="s">
        <v>344</v>
      </c>
      <c r="C41" s="54" t="s">
        <v>364</v>
      </c>
      <c r="D41" s="58">
        <v>0</v>
      </c>
      <c r="E41" s="58">
        <v>0</v>
      </c>
      <c r="F41" s="58">
        <v>0</v>
      </c>
      <c r="G41" s="58">
        <v>0</v>
      </c>
      <c r="H41" s="58">
        <v>0</v>
      </c>
      <c r="I41" s="58">
        <v>0</v>
      </c>
      <c r="J41" s="58">
        <v>0</v>
      </c>
      <c r="K41" s="58">
        <v>0</v>
      </c>
      <c r="L41" s="58">
        <v>0</v>
      </c>
      <c r="M41" s="58">
        <v>0</v>
      </c>
      <c r="N41" s="58">
        <v>0</v>
      </c>
      <c r="O41" s="58">
        <v>0</v>
      </c>
      <c r="P41" s="58">
        <v>0</v>
      </c>
      <c r="Q41" s="58">
        <v>0</v>
      </c>
      <c r="R41" s="58" t="s">
        <v>365</v>
      </c>
    </row>
    <row r="42" spans="1:18" ht="12.75">
      <c r="A42" s="54" t="s">
        <v>345</v>
      </c>
      <c r="B42" s="54" t="s">
        <v>346</v>
      </c>
      <c r="C42" s="54" t="s">
        <v>364</v>
      </c>
      <c r="D42" s="64">
        <f aca="true" t="shared" si="12" ref="D42:Q42">D43+D44+D45+D46</f>
        <v>0</v>
      </c>
      <c r="E42" s="64">
        <f t="shared" si="12"/>
        <v>0</v>
      </c>
      <c r="F42" s="64">
        <f t="shared" si="12"/>
        <v>0</v>
      </c>
      <c r="G42" s="64">
        <f t="shared" si="12"/>
        <v>0</v>
      </c>
      <c r="H42" s="64">
        <f t="shared" si="12"/>
        <v>0</v>
      </c>
      <c r="I42" s="64">
        <f t="shared" si="12"/>
        <v>0</v>
      </c>
      <c r="J42" s="64">
        <f t="shared" si="12"/>
        <v>0</v>
      </c>
      <c r="K42" s="64">
        <f t="shared" si="12"/>
        <v>0</v>
      </c>
      <c r="L42" s="64">
        <f t="shared" si="12"/>
        <v>0</v>
      </c>
      <c r="M42" s="64">
        <f t="shared" si="12"/>
        <v>0</v>
      </c>
      <c r="N42" s="64">
        <f t="shared" si="12"/>
        <v>0</v>
      </c>
      <c r="O42" s="64">
        <f t="shared" si="12"/>
        <v>0</v>
      </c>
      <c r="P42" s="64">
        <f t="shared" si="12"/>
        <v>0</v>
      </c>
      <c r="Q42" s="64">
        <f t="shared" si="12"/>
        <v>0</v>
      </c>
      <c r="R42" s="64" t="s">
        <v>365</v>
      </c>
    </row>
    <row r="43" spans="1:18" ht="21">
      <c r="A43" s="54" t="s">
        <v>347</v>
      </c>
      <c r="B43" s="54" t="s">
        <v>348</v>
      </c>
      <c r="C43" s="54" t="s">
        <v>364</v>
      </c>
      <c r="D43" s="64">
        <v>0</v>
      </c>
      <c r="E43" s="64">
        <v>0</v>
      </c>
      <c r="F43" s="64">
        <v>0</v>
      </c>
      <c r="G43" s="64">
        <v>0</v>
      </c>
      <c r="H43" s="64">
        <v>0</v>
      </c>
      <c r="I43" s="64">
        <v>0</v>
      </c>
      <c r="J43" s="64">
        <v>0</v>
      </c>
      <c r="K43" s="64">
        <v>0</v>
      </c>
      <c r="L43" s="64">
        <v>0</v>
      </c>
      <c r="M43" s="64">
        <v>0</v>
      </c>
      <c r="N43" s="64">
        <v>0</v>
      </c>
      <c r="O43" s="64">
        <v>0</v>
      </c>
      <c r="P43" s="64">
        <v>0</v>
      </c>
      <c r="Q43" s="64">
        <v>0</v>
      </c>
      <c r="R43" s="64" t="s">
        <v>365</v>
      </c>
    </row>
    <row r="44" spans="1:18" ht="12.75">
      <c r="A44" s="54" t="s">
        <v>349</v>
      </c>
      <c r="B44" s="54" t="s">
        <v>350</v>
      </c>
      <c r="C44" s="54" t="s">
        <v>364</v>
      </c>
      <c r="D44" s="64">
        <v>0</v>
      </c>
      <c r="E44" s="64">
        <v>0</v>
      </c>
      <c r="F44" s="64">
        <v>0</v>
      </c>
      <c r="G44" s="64">
        <v>0</v>
      </c>
      <c r="H44" s="64">
        <v>0</v>
      </c>
      <c r="I44" s="64">
        <v>0</v>
      </c>
      <c r="J44" s="64">
        <v>0</v>
      </c>
      <c r="K44" s="64">
        <v>0</v>
      </c>
      <c r="L44" s="64">
        <v>0</v>
      </c>
      <c r="M44" s="64">
        <v>0</v>
      </c>
      <c r="N44" s="64">
        <v>0</v>
      </c>
      <c r="O44" s="64">
        <v>0</v>
      </c>
      <c r="P44" s="64">
        <v>0</v>
      </c>
      <c r="Q44" s="64">
        <v>0</v>
      </c>
      <c r="R44" s="64" t="s">
        <v>365</v>
      </c>
    </row>
    <row r="45" spans="1:18" ht="12.75">
      <c r="A45" s="54" t="s">
        <v>351</v>
      </c>
      <c r="B45" s="54" t="s">
        <v>352</v>
      </c>
      <c r="C45" s="54" t="s">
        <v>364</v>
      </c>
      <c r="D45" s="64">
        <v>0</v>
      </c>
      <c r="E45" s="64">
        <v>0</v>
      </c>
      <c r="F45" s="64">
        <v>0</v>
      </c>
      <c r="G45" s="64">
        <v>0</v>
      </c>
      <c r="H45" s="64">
        <v>0</v>
      </c>
      <c r="I45" s="64">
        <v>0</v>
      </c>
      <c r="J45" s="64">
        <v>0</v>
      </c>
      <c r="K45" s="64">
        <v>0</v>
      </c>
      <c r="L45" s="64">
        <v>0</v>
      </c>
      <c r="M45" s="64">
        <v>0</v>
      </c>
      <c r="N45" s="64">
        <v>0</v>
      </c>
      <c r="O45" s="64">
        <v>0</v>
      </c>
      <c r="P45" s="64">
        <v>0</v>
      </c>
      <c r="Q45" s="64">
        <v>0</v>
      </c>
      <c r="R45" s="64" t="s">
        <v>365</v>
      </c>
    </row>
    <row r="46" spans="1:18" ht="12.75">
      <c r="A46" s="54" t="s">
        <v>353</v>
      </c>
      <c r="B46" s="54" t="s">
        <v>354</v>
      </c>
      <c r="C46" s="54" t="s">
        <v>364</v>
      </c>
      <c r="D46" s="64">
        <v>0</v>
      </c>
      <c r="E46" s="64">
        <v>0</v>
      </c>
      <c r="F46" s="64">
        <v>0</v>
      </c>
      <c r="G46" s="64">
        <v>0</v>
      </c>
      <c r="H46" s="64">
        <v>0</v>
      </c>
      <c r="I46" s="64">
        <v>0</v>
      </c>
      <c r="J46" s="64">
        <v>0</v>
      </c>
      <c r="K46" s="64">
        <v>0</v>
      </c>
      <c r="L46" s="64">
        <v>0</v>
      </c>
      <c r="M46" s="64">
        <v>0</v>
      </c>
      <c r="N46" s="64">
        <v>0</v>
      </c>
      <c r="O46" s="64">
        <v>0</v>
      </c>
      <c r="P46" s="64">
        <v>0</v>
      </c>
      <c r="Q46" s="64">
        <v>0</v>
      </c>
      <c r="R46" s="64" t="s">
        <v>365</v>
      </c>
    </row>
    <row r="47" spans="1:18" ht="21">
      <c r="A47" s="54" t="s">
        <v>355</v>
      </c>
      <c r="B47" s="54" t="s">
        <v>356</v>
      </c>
      <c r="C47" s="54" t="s">
        <v>364</v>
      </c>
      <c r="D47" s="64">
        <v>0</v>
      </c>
      <c r="E47" s="64">
        <v>0</v>
      </c>
      <c r="F47" s="64">
        <v>0</v>
      </c>
      <c r="G47" s="64">
        <v>0</v>
      </c>
      <c r="H47" s="64">
        <v>0</v>
      </c>
      <c r="I47" s="64">
        <v>0</v>
      </c>
      <c r="J47" s="64">
        <v>0</v>
      </c>
      <c r="K47" s="64">
        <v>0</v>
      </c>
      <c r="L47" s="64">
        <v>0</v>
      </c>
      <c r="M47" s="64">
        <v>0</v>
      </c>
      <c r="N47" s="64">
        <v>0</v>
      </c>
      <c r="O47" s="64">
        <v>0</v>
      </c>
      <c r="P47" s="64">
        <v>0</v>
      </c>
      <c r="Q47" s="64">
        <v>0</v>
      </c>
      <c r="R47" s="64" t="s">
        <v>365</v>
      </c>
    </row>
    <row r="48" spans="1:18" ht="12.75">
      <c r="A48" s="54" t="s">
        <v>357</v>
      </c>
      <c r="B48" s="54" t="s">
        <v>358</v>
      </c>
      <c r="C48" s="54" t="s">
        <v>364</v>
      </c>
      <c r="D48" s="64">
        <v>0</v>
      </c>
      <c r="E48" s="64">
        <v>0</v>
      </c>
      <c r="F48" s="64">
        <v>0</v>
      </c>
      <c r="G48" s="64">
        <v>0</v>
      </c>
      <c r="H48" s="64">
        <v>0.63</v>
      </c>
      <c r="I48" s="64">
        <v>0</v>
      </c>
      <c r="J48" s="64">
        <v>0</v>
      </c>
      <c r="K48" s="64">
        <v>0</v>
      </c>
      <c r="L48" s="64">
        <v>0</v>
      </c>
      <c r="M48" s="64">
        <v>0</v>
      </c>
      <c r="N48" s="64">
        <v>0</v>
      </c>
      <c r="O48" s="64">
        <v>0.63</v>
      </c>
      <c r="P48" s="64">
        <v>0</v>
      </c>
      <c r="Q48" s="64">
        <v>0</v>
      </c>
      <c r="R48" s="64" t="s">
        <v>365</v>
      </c>
    </row>
  </sheetData>
  <sheetProtection/>
  <autoFilter ref="A16:R16"/>
  <mergeCells count="12">
    <mergeCell ref="D14:J14"/>
    <mergeCell ref="K14:Q14"/>
    <mergeCell ref="M1:R1"/>
    <mergeCell ref="B12:B15"/>
    <mergeCell ref="C12:C15"/>
    <mergeCell ref="D12:Q13"/>
    <mergeCell ref="A3:R3"/>
    <mergeCell ref="A5:R5"/>
    <mergeCell ref="A6:R6"/>
    <mergeCell ref="A8:R8"/>
    <mergeCell ref="A12:A15"/>
    <mergeCell ref="R12:R15"/>
  </mergeCells>
  <printOptions/>
  <pageMargins left="0.7" right="0.7" top="0.75" bottom="0.75" header="0.3" footer="0.3"/>
  <pageSetup horizontalDpi="600" verticalDpi="600" orientation="portrait" paperSize="9" r:id="rId1"/>
  <ignoredErrors>
    <ignoredError sqref="A44:A48 D16:H16 A27:A42 A43 K16:O16 I16:J16 P16:Q16" twoDigitTextYear="1"/>
    <ignoredError sqref="A25" numberStoredAsText="1"/>
  </ignoredErrors>
</worksheet>
</file>

<file path=xl/worksheets/sheet6.xml><?xml version="1.0" encoding="utf-8"?>
<worksheet xmlns="http://schemas.openxmlformats.org/spreadsheetml/2006/main" xmlns:r="http://schemas.openxmlformats.org/officeDocument/2006/relationships">
  <dimension ref="A1:BL107"/>
  <sheetViews>
    <sheetView tabSelected="1" view="pageBreakPreview" zoomScale="115" zoomScaleSheetLayoutView="115" zoomScalePageLayoutView="0" workbookViewId="0" topLeftCell="A1">
      <pane xSplit="3" ySplit="16" topLeftCell="D32" activePane="bottomRight" state="frozen"/>
      <selection pane="topLeft" activeCell="A1" sqref="A1"/>
      <selection pane="topRight" activeCell="D1" sqref="D1"/>
      <selection pane="bottomLeft" activeCell="A17" sqref="A17"/>
      <selection pane="bottomRight" activeCell="S32" sqref="S32"/>
    </sheetView>
  </sheetViews>
  <sheetFormatPr defaultColWidth="9.00390625" defaultRowHeight="12.75"/>
  <cols>
    <col min="1" max="1" width="8.25390625" style="0" customWidth="1"/>
    <col min="2" max="2" width="35.875" style="0" customWidth="1"/>
    <col min="3" max="3" width="8.875" style="0" customWidth="1"/>
    <col min="4" max="4" width="7.75390625" style="0" customWidth="1"/>
    <col min="5" max="5" width="6.375" style="0" customWidth="1"/>
    <col min="6" max="8" width="6.125" style="0" customWidth="1"/>
    <col min="9" max="9" width="7.125" style="0" customWidth="1"/>
    <col min="10" max="10" width="5.875" style="0" customWidth="1"/>
    <col min="11" max="11" width="6.75390625" style="0" customWidth="1"/>
    <col min="12" max="12" width="6.25390625" style="0" customWidth="1"/>
    <col min="13" max="14" width="6.00390625" style="0" customWidth="1"/>
    <col min="15" max="15" width="5.625" style="0" customWidth="1"/>
    <col min="16" max="16" width="5.875" style="0" customWidth="1"/>
    <col min="17" max="18" width="5.75390625" style="0" customWidth="1"/>
    <col min="19" max="20" width="6.00390625" style="0" customWidth="1"/>
    <col min="21" max="21" width="6.125" style="0" customWidth="1"/>
    <col min="22" max="23" width="5.75390625" style="0" customWidth="1"/>
    <col min="24" max="26" width="6.25390625" style="0" customWidth="1"/>
    <col min="27" max="63" width="6.75390625" style="0" customWidth="1"/>
    <col min="64" max="64" width="16.125" style="0" customWidth="1"/>
  </cols>
  <sheetData>
    <row r="1" spans="1:64" ht="38.25" customHeight="1">
      <c r="A1" s="19"/>
      <c r="B1" s="19"/>
      <c r="C1" s="19"/>
      <c r="D1" s="19"/>
      <c r="E1" s="19"/>
      <c r="F1" s="19"/>
      <c r="G1" s="19"/>
      <c r="H1" s="19"/>
      <c r="I1" s="19"/>
      <c r="J1" s="19"/>
      <c r="K1" s="19"/>
      <c r="L1" s="19"/>
      <c r="M1" s="19"/>
      <c r="N1" s="19"/>
      <c r="O1" s="19"/>
      <c r="P1" s="19"/>
      <c r="Q1" s="10"/>
      <c r="R1" s="10"/>
      <c r="S1" s="10"/>
      <c r="T1" s="10"/>
      <c r="U1" s="10"/>
      <c r="V1" s="10"/>
      <c r="W1" s="156" t="s">
        <v>122</v>
      </c>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row>
    <row r="2" spans="1:64"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12.75">
      <c r="A3" s="163" t="s">
        <v>123</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row>
    <row r="4" spans="1:64" s="39" customFormat="1" ht="1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row>
    <row r="5" spans="1:64" s="39" customFormat="1" ht="12">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row>
    <row r="6" spans="1:64"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row>
    <row r="7" spans="1:64" s="39" customFormat="1" ht="12">
      <c r="A7" s="40"/>
      <c r="B7" s="40"/>
      <c r="C7" s="40"/>
      <c r="D7" s="40"/>
      <c r="E7" s="40"/>
      <c r="F7" s="40"/>
      <c r="G7" s="40"/>
      <c r="H7" s="40"/>
      <c r="I7" s="40"/>
      <c r="J7" s="40"/>
      <c r="K7" s="40"/>
      <c r="L7" s="40"/>
      <c r="M7" s="42"/>
      <c r="N7" s="42"/>
      <c r="O7" s="42"/>
      <c r="P7" s="42"/>
      <c r="Q7" s="42"/>
      <c r="R7" s="42"/>
      <c r="S7" s="42"/>
      <c r="T7" s="42"/>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39" customFormat="1" ht="12">
      <c r="A8" s="159" t="s">
        <v>580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row>
    <row r="9" spans="1:64" s="39" customFormat="1" ht="12">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s="79" customFormat="1" ht="23.25" customHeight="1">
      <c r="A11" s="184" t="s">
        <v>5</v>
      </c>
      <c r="B11" s="184" t="s">
        <v>42</v>
      </c>
      <c r="C11" s="184" t="s">
        <v>4</v>
      </c>
      <c r="D11" s="205" t="s">
        <v>124</v>
      </c>
      <c r="E11" s="206"/>
      <c r="F11" s="206"/>
      <c r="G11" s="206"/>
      <c r="H11" s="206"/>
      <c r="I11" s="206"/>
      <c r="J11" s="206"/>
      <c r="K11" s="206"/>
      <c r="L11" s="206"/>
      <c r="M11" s="206"/>
      <c r="N11" s="206"/>
      <c r="O11" s="206"/>
      <c r="P11" s="205" t="s">
        <v>581</v>
      </c>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12"/>
      <c r="BL11" s="184" t="s">
        <v>24</v>
      </c>
    </row>
    <row r="12" spans="1:64" s="79" customFormat="1" ht="13.5" customHeight="1">
      <c r="A12" s="185"/>
      <c r="B12" s="185"/>
      <c r="C12" s="185"/>
      <c r="D12" s="207"/>
      <c r="E12" s="208"/>
      <c r="F12" s="208"/>
      <c r="G12" s="208"/>
      <c r="H12" s="208"/>
      <c r="I12" s="208"/>
      <c r="J12" s="208"/>
      <c r="K12" s="208"/>
      <c r="L12" s="208"/>
      <c r="M12" s="208"/>
      <c r="N12" s="208"/>
      <c r="O12" s="208"/>
      <c r="P12" s="189">
        <v>2020</v>
      </c>
      <c r="Q12" s="189"/>
      <c r="R12" s="189"/>
      <c r="S12" s="189"/>
      <c r="T12" s="189"/>
      <c r="U12" s="189"/>
      <c r="V12" s="189"/>
      <c r="W12" s="189"/>
      <c r="X12" s="189"/>
      <c r="Y12" s="189"/>
      <c r="Z12" s="189"/>
      <c r="AA12" s="189"/>
      <c r="AB12" s="189">
        <v>2021</v>
      </c>
      <c r="AC12" s="189"/>
      <c r="AD12" s="189"/>
      <c r="AE12" s="189"/>
      <c r="AF12" s="189"/>
      <c r="AG12" s="189"/>
      <c r="AH12" s="189"/>
      <c r="AI12" s="189"/>
      <c r="AJ12" s="189"/>
      <c r="AK12" s="189"/>
      <c r="AL12" s="189"/>
      <c r="AM12" s="189"/>
      <c r="AN12" s="189">
        <v>2022</v>
      </c>
      <c r="AO12" s="189"/>
      <c r="AP12" s="189"/>
      <c r="AQ12" s="189"/>
      <c r="AR12" s="189"/>
      <c r="AS12" s="189"/>
      <c r="AT12" s="189"/>
      <c r="AU12" s="189"/>
      <c r="AV12" s="189"/>
      <c r="AW12" s="189"/>
      <c r="AX12" s="189"/>
      <c r="AY12" s="189"/>
      <c r="AZ12" s="189" t="s">
        <v>546</v>
      </c>
      <c r="BA12" s="189"/>
      <c r="BB12" s="189"/>
      <c r="BC12" s="189"/>
      <c r="BD12" s="189"/>
      <c r="BE12" s="189"/>
      <c r="BF12" s="189"/>
      <c r="BG12" s="189"/>
      <c r="BH12" s="189"/>
      <c r="BI12" s="189"/>
      <c r="BJ12" s="189"/>
      <c r="BK12" s="189"/>
      <c r="BL12" s="185"/>
    </row>
    <row r="13" spans="1:64" s="79" customFormat="1" ht="40.5" customHeight="1">
      <c r="A13" s="185"/>
      <c r="B13" s="185"/>
      <c r="C13" s="185"/>
      <c r="D13" s="189" t="s">
        <v>9</v>
      </c>
      <c r="E13" s="189"/>
      <c r="F13" s="189"/>
      <c r="G13" s="189"/>
      <c r="H13" s="189"/>
      <c r="I13" s="189"/>
      <c r="J13" s="209" t="s">
        <v>391</v>
      </c>
      <c r="K13" s="210"/>
      <c r="L13" s="210"/>
      <c r="M13" s="210"/>
      <c r="N13" s="210"/>
      <c r="O13" s="211"/>
      <c r="P13" s="189" t="s">
        <v>9</v>
      </c>
      <c r="Q13" s="189"/>
      <c r="R13" s="189"/>
      <c r="S13" s="189"/>
      <c r="T13" s="189"/>
      <c r="U13" s="189"/>
      <c r="V13" s="209" t="s">
        <v>391</v>
      </c>
      <c r="W13" s="210"/>
      <c r="X13" s="210"/>
      <c r="Y13" s="210"/>
      <c r="Z13" s="210"/>
      <c r="AA13" s="211"/>
      <c r="AB13" s="189" t="s">
        <v>9</v>
      </c>
      <c r="AC13" s="189"/>
      <c r="AD13" s="189"/>
      <c r="AE13" s="189"/>
      <c r="AF13" s="189"/>
      <c r="AG13" s="189"/>
      <c r="AH13" s="209" t="s">
        <v>391</v>
      </c>
      <c r="AI13" s="210"/>
      <c r="AJ13" s="210"/>
      <c r="AK13" s="210"/>
      <c r="AL13" s="210"/>
      <c r="AM13" s="211"/>
      <c r="AN13" s="189" t="s">
        <v>9</v>
      </c>
      <c r="AO13" s="189"/>
      <c r="AP13" s="189"/>
      <c r="AQ13" s="189"/>
      <c r="AR13" s="189"/>
      <c r="AS13" s="189"/>
      <c r="AT13" s="209" t="s">
        <v>391</v>
      </c>
      <c r="AU13" s="210"/>
      <c r="AV13" s="210"/>
      <c r="AW13" s="210"/>
      <c r="AX13" s="210"/>
      <c r="AY13" s="211"/>
      <c r="AZ13" s="189" t="s">
        <v>9</v>
      </c>
      <c r="BA13" s="189"/>
      <c r="BB13" s="189"/>
      <c r="BC13" s="189"/>
      <c r="BD13" s="189"/>
      <c r="BE13" s="189"/>
      <c r="BF13" s="209" t="s">
        <v>391</v>
      </c>
      <c r="BG13" s="210"/>
      <c r="BH13" s="210"/>
      <c r="BI13" s="210"/>
      <c r="BJ13" s="210"/>
      <c r="BK13" s="211"/>
      <c r="BL13" s="185"/>
    </row>
    <row r="14" spans="1:64" s="79" customFormat="1" ht="43.5" customHeight="1">
      <c r="A14" s="186"/>
      <c r="B14" s="186"/>
      <c r="C14" s="186"/>
      <c r="D14" s="82" t="s">
        <v>50</v>
      </c>
      <c r="E14" s="82" t="s">
        <v>51</v>
      </c>
      <c r="F14" s="82" t="s">
        <v>52</v>
      </c>
      <c r="G14" s="82" t="s">
        <v>53</v>
      </c>
      <c r="H14" s="82" t="s">
        <v>419</v>
      </c>
      <c r="I14" s="82" t="s">
        <v>679</v>
      </c>
      <c r="J14" s="82" t="s">
        <v>50</v>
      </c>
      <c r="K14" s="82" t="s">
        <v>51</v>
      </c>
      <c r="L14" s="82" t="s">
        <v>52</v>
      </c>
      <c r="M14" s="82" t="s">
        <v>53</v>
      </c>
      <c r="N14" s="82" t="s">
        <v>419</v>
      </c>
      <c r="O14" s="82" t="s">
        <v>679</v>
      </c>
      <c r="P14" s="82" t="s">
        <v>50</v>
      </c>
      <c r="Q14" s="82" t="s">
        <v>51</v>
      </c>
      <c r="R14" s="82" t="s">
        <v>52</v>
      </c>
      <c r="S14" s="82" t="s">
        <v>53</v>
      </c>
      <c r="T14" s="82" t="s">
        <v>419</v>
      </c>
      <c r="U14" s="82" t="s">
        <v>679</v>
      </c>
      <c r="V14" s="82" t="s">
        <v>50</v>
      </c>
      <c r="W14" s="82" t="s">
        <v>51</v>
      </c>
      <c r="X14" s="82" t="s">
        <v>52</v>
      </c>
      <c r="Y14" s="82" t="s">
        <v>53</v>
      </c>
      <c r="Z14" s="82" t="s">
        <v>419</v>
      </c>
      <c r="AA14" s="82" t="s">
        <v>679</v>
      </c>
      <c r="AB14" s="82" t="s">
        <v>50</v>
      </c>
      <c r="AC14" s="82" t="s">
        <v>51</v>
      </c>
      <c r="AD14" s="82" t="s">
        <v>52</v>
      </c>
      <c r="AE14" s="82" t="s">
        <v>53</v>
      </c>
      <c r="AF14" s="82" t="s">
        <v>419</v>
      </c>
      <c r="AG14" s="82" t="s">
        <v>679</v>
      </c>
      <c r="AH14" s="82" t="s">
        <v>50</v>
      </c>
      <c r="AI14" s="82" t="s">
        <v>51</v>
      </c>
      <c r="AJ14" s="82" t="s">
        <v>52</v>
      </c>
      <c r="AK14" s="82" t="s">
        <v>53</v>
      </c>
      <c r="AL14" s="82" t="s">
        <v>419</v>
      </c>
      <c r="AM14" s="82" t="s">
        <v>679</v>
      </c>
      <c r="AN14" s="82" t="s">
        <v>50</v>
      </c>
      <c r="AO14" s="82" t="s">
        <v>51</v>
      </c>
      <c r="AP14" s="82" t="s">
        <v>52</v>
      </c>
      <c r="AQ14" s="82" t="s">
        <v>53</v>
      </c>
      <c r="AR14" s="82" t="s">
        <v>419</v>
      </c>
      <c r="AS14" s="82" t="s">
        <v>679</v>
      </c>
      <c r="AT14" s="82" t="s">
        <v>50</v>
      </c>
      <c r="AU14" s="82" t="s">
        <v>51</v>
      </c>
      <c r="AV14" s="82" t="s">
        <v>52</v>
      </c>
      <c r="AW14" s="82" t="s">
        <v>53</v>
      </c>
      <c r="AX14" s="82" t="s">
        <v>419</v>
      </c>
      <c r="AY14" s="82" t="s">
        <v>679</v>
      </c>
      <c r="AZ14" s="82" t="s">
        <v>50</v>
      </c>
      <c r="BA14" s="82" t="s">
        <v>51</v>
      </c>
      <c r="BB14" s="82" t="s">
        <v>52</v>
      </c>
      <c r="BC14" s="82" t="s">
        <v>53</v>
      </c>
      <c r="BD14" s="82" t="s">
        <v>419</v>
      </c>
      <c r="BE14" s="82" t="s">
        <v>679</v>
      </c>
      <c r="BF14" s="82" t="s">
        <v>50</v>
      </c>
      <c r="BG14" s="82" t="s">
        <v>51</v>
      </c>
      <c r="BH14" s="82" t="s">
        <v>52</v>
      </c>
      <c r="BI14" s="82" t="s">
        <v>53</v>
      </c>
      <c r="BJ14" s="82" t="s">
        <v>419</v>
      </c>
      <c r="BK14" s="82" t="s">
        <v>679</v>
      </c>
      <c r="BL14" s="186"/>
    </row>
    <row r="15" spans="1:64" ht="12.75">
      <c r="A15" s="16">
        <v>1</v>
      </c>
      <c r="B15" s="16">
        <v>2</v>
      </c>
      <c r="C15" s="16">
        <v>3</v>
      </c>
      <c r="D15" s="18" t="s">
        <v>80</v>
      </c>
      <c r="E15" s="18" t="s">
        <v>81</v>
      </c>
      <c r="F15" s="18" t="s">
        <v>82</v>
      </c>
      <c r="G15" s="18" t="s">
        <v>83</v>
      </c>
      <c r="H15" s="18" t="s">
        <v>84</v>
      </c>
      <c r="I15" s="18" t="s">
        <v>85</v>
      </c>
      <c r="J15" s="18" t="s">
        <v>87</v>
      </c>
      <c r="K15" s="18" t="s">
        <v>88</v>
      </c>
      <c r="L15" s="18" t="s">
        <v>89</v>
      </c>
      <c r="M15" s="18" t="s">
        <v>90</v>
      </c>
      <c r="N15" s="18" t="s">
        <v>91</v>
      </c>
      <c r="O15" s="18" t="s">
        <v>92</v>
      </c>
      <c r="P15" s="18" t="s">
        <v>56</v>
      </c>
      <c r="Q15" s="18" t="s">
        <v>57</v>
      </c>
      <c r="R15" s="18" t="s">
        <v>58</v>
      </c>
      <c r="S15" s="18" t="s">
        <v>59</v>
      </c>
      <c r="T15" s="18" t="s">
        <v>60</v>
      </c>
      <c r="U15" s="18" t="s">
        <v>61</v>
      </c>
      <c r="V15" s="18" t="s">
        <v>62</v>
      </c>
      <c r="W15" s="18" t="s">
        <v>63</v>
      </c>
      <c r="X15" s="18" t="s">
        <v>64</v>
      </c>
      <c r="Y15" s="18" t="s">
        <v>65</v>
      </c>
      <c r="Z15" s="18" t="s">
        <v>66</v>
      </c>
      <c r="AA15" s="18" t="s">
        <v>67</v>
      </c>
      <c r="AB15" s="18" t="s">
        <v>125</v>
      </c>
      <c r="AC15" s="18" t="s">
        <v>126</v>
      </c>
      <c r="AD15" s="18" t="s">
        <v>127</v>
      </c>
      <c r="AE15" s="18" t="s">
        <v>128</v>
      </c>
      <c r="AF15" s="18" t="s">
        <v>129</v>
      </c>
      <c r="AG15" s="18" t="s">
        <v>582</v>
      </c>
      <c r="AH15" s="18" t="s">
        <v>583</v>
      </c>
      <c r="AI15" s="18" t="s">
        <v>584</v>
      </c>
      <c r="AJ15" s="18" t="s">
        <v>585</v>
      </c>
      <c r="AK15" s="18" t="s">
        <v>586</v>
      </c>
      <c r="AL15" s="18" t="s">
        <v>587</v>
      </c>
      <c r="AM15" s="18" t="s">
        <v>588</v>
      </c>
      <c r="AN15" s="18" t="s">
        <v>589</v>
      </c>
      <c r="AO15" s="18" t="s">
        <v>590</v>
      </c>
      <c r="AP15" s="18" t="s">
        <v>591</v>
      </c>
      <c r="AQ15" s="18" t="s">
        <v>592</v>
      </c>
      <c r="AR15" s="18" t="s">
        <v>593</v>
      </c>
      <c r="AS15" s="18" t="s">
        <v>594</v>
      </c>
      <c r="AT15" s="18" t="s">
        <v>595</v>
      </c>
      <c r="AU15" s="18" t="s">
        <v>596</v>
      </c>
      <c r="AV15" s="18" t="s">
        <v>597</v>
      </c>
      <c r="AW15" s="18" t="s">
        <v>598</v>
      </c>
      <c r="AX15" s="18" t="s">
        <v>599</v>
      </c>
      <c r="AY15" s="18" t="s">
        <v>600</v>
      </c>
      <c r="AZ15" s="18" t="s">
        <v>68</v>
      </c>
      <c r="BA15" s="18" t="s">
        <v>69</v>
      </c>
      <c r="BB15" s="18" t="s">
        <v>70</v>
      </c>
      <c r="BC15" s="18" t="s">
        <v>71</v>
      </c>
      <c r="BD15" s="18" t="s">
        <v>72</v>
      </c>
      <c r="BE15" s="18" t="s">
        <v>548</v>
      </c>
      <c r="BF15" s="18" t="s">
        <v>550</v>
      </c>
      <c r="BG15" s="18" t="s">
        <v>551</v>
      </c>
      <c r="BH15" s="18" t="s">
        <v>552</v>
      </c>
      <c r="BI15" s="18" t="s">
        <v>553</v>
      </c>
      <c r="BJ15" s="18" t="s">
        <v>554</v>
      </c>
      <c r="BK15" s="18" t="s">
        <v>555</v>
      </c>
      <c r="BL15" s="16">
        <v>8</v>
      </c>
    </row>
    <row r="16" spans="1:64" ht="12.75">
      <c r="A16" s="66">
        <v>0</v>
      </c>
      <c r="B16" s="67" t="s">
        <v>296</v>
      </c>
      <c r="C16" s="66" t="s">
        <v>364</v>
      </c>
      <c r="D16" s="68">
        <f>SUM(D17:D24)</f>
        <v>240</v>
      </c>
      <c r="E16" s="68">
        <f aca="true" t="shared" si="0" ref="E16:AD16">SUM(E17:E24)</f>
        <v>44.97</v>
      </c>
      <c r="F16" s="68">
        <f t="shared" si="0"/>
        <v>0</v>
      </c>
      <c r="G16" s="68">
        <f t="shared" si="0"/>
        <v>383</v>
      </c>
      <c r="H16" s="68">
        <f t="shared" si="0"/>
        <v>0</v>
      </c>
      <c r="I16" s="68">
        <f t="shared" si="0"/>
        <v>43</v>
      </c>
      <c r="J16" s="68" t="s">
        <v>365</v>
      </c>
      <c r="K16" s="68" t="s">
        <v>365</v>
      </c>
      <c r="L16" s="68" t="s">
        <v>365</v>
      </c>
      <c r="M16" s="68" t="s">
        <v>365</v>
      </c>
      <c r="N16" s="68" t="s">
        <v>365</v>
      </c>
      <c r="O16" s="68" t="s">
        <v>365</v>
      </c>
      <c r="P16" s="68">
        <f t="shared" si="0"/>
        <v>0</v>
      </c>
      <c r="Q16" s="68">
        <f t="shared" si="0"/>
        <v>0</v>
      </c>
      <c r="R16" s="68">
        <f t="shared" si="0"/>
        <v>0</v>
      </c>
      <c r="S16" s="68">
        <f t="shared" si="0"/>
        <v>1</v>
      </c>
      <c r="T16" s="68">
        <f t="shared" si="0"/>
        <v>0</v>
      </c>
      <c r="U16" s="68">
        <f t="shared" si="0"/>
        <v>43</v>
      </c>
      <c r="V16" s="68" t="s">
        <v>365</v>
      </c>
      <c r="W16" s="68" t="s">
        <v>365</v>
      </c>
      <c r="X16" s="68" t="s">
        <v>365</v>
      </c>
      <c r="Y16" s="68" t="s">
        <v>365</v>
      </c>
      <c r="Z16" s="68" t="s">
        <v>365</v>
      </c>
      <c r="AA16" s="68" t="s">
        <v>365</v>
      </c>
      <c r="AB16" s="68">
        <f t="shared" si="0"/>
        <v>240</v>
      </c>
      <c r="AC16" s="68">
        <f t="shared" si="0"/>
        <v>44.97</v>
      </c>
      <c r="AD16" s="68">
        <f t="shared" si="0"/>
        <v>0</v>
      </c>
      <c r="AE16" s="68">
        <f>SUM(AE17:AE24)</f>
        <v>382</v>
      </c>
      <c r="AF16" s="68">
        <f>SUM(AF17:AF24)</f>
        <v>0</v>
      </c>
      <c r="AG16" s="68">
        <f>SUM(AG17:AG24)</f>
        <v>0</v>
      </c>
      <c r="AH16" s="68" t="s">
        <v>365</v>
      </c>
      <c r="AI16" s="68" t="s">
        <v>365</v>
      </c>
      <c r="AJ16" s="68" t="s">
        <v>365</v>
      </c>
      <c r="AK16" s="68" t="s">
        <v>365</v>
      </c>
      <c r="AL16" s="68" t="s">
        <v>365</v>
      </c>
      <c r="AM16" s="68" t="s">
        <v>365</v>
      </c>
      <c r="AN16" s="68">
        <f aca="true" t="shared" si="1" ref="AN16:AS16">SUM(AN17:AN24)</f>
        <v>0</v>
      </c>
      <c r="AO16" s="68">
        <f t="shared" si="1"/>
        <v>0</v>
      </c>
      <c r="AP16" s="68">
        <f t="shared" si="1"/>
        <v>0</v>
      </c>
      <c r="AQ16" s="68">
        <f t="shared" si="1"/>
        <v>0</v>
      </c>
      <c r="AR16" s="68">
        <f t="shared" si="1"/>
        <v>0</v>
      </c>
      <c r="AS16" s="68">
        <f t="shared" si="1"/>
        <v>0</v>
      </c>
      <c r="AT16" s="68" t="s">
        <v>365</v>
      </c>
      <c r="AU16" s="68" t="s">
        <v>365</v>
      </c>
      <c r="AV16" s="68" t="s">
        <v>365</v>
      </c>
      <c r="AW16" s="68" t="s">
        <v>365</v>
      </c>
      <c r="AX16" s="68" t="s">
        <v>365</v>
      </c>
      <c r="AY16" s="68" t="s">
        <v>365</v>
      </c>
      <c r="AZ16" s="68">
        <f aca="true" t="shared" si="2" ref="AZ16:BE16">SUM(AZ17:AZ24)</f>
        <v>240</v>
      </c>
      <c r="BA16" s="68">
        <f t="shared" si="2"/>
        <v>44.97</v>
      </c>
      <c r="BB16" s="68">
        <f t="shared" si="2"/>
        <v>0</v>
      </c>
      <c r="BC16" s="68">
        <f t="shared" si="2"/>
        <v>383</v>
      </c>
      <c r="BD16" s="68">
        <f t="shared" si="2"/>
        <v>0</v>
      </c>
      <c r="BE16" s="68">
        <f t="shared" si="2"/>
        <v>43</v>
      </c>
      <c r="BF16" s="68" t="s">
        <v>365</v>
      </c>
      <c r="BG16" s="68" t="s">
        <v>365</v>
      </c>
      <c r="BH16" s="68" t="s">
        <v>365</v>
      </c>
      <c r="BI16" s="68" t="s">
        <v>365</v>
      </c>
      <c r="BJ16" s="68" t="s">
        <v>365</v>
      </c>
      <c r="BK16" s="68" t="s">
        <v>365</v>
      </c>
      <c r="BL16" s="68" t="s">
        <v>365</v>
      </c>
    </row>
    <row r="17" spans="1:64" ht="12.75">
      <c r="A17" s="55" t="s">
        <v>297</v>
      </c>
      <c r="B17" s="56" t="s">
        <v>298</v>
      </c>
      <c r="C17" s="55" t="s">
        <v>364</v>
      </c>
      <c r="D17" s="61">
        <f aca="true" t="shared" si="3" ref="D17:I17">SUMIF($B18:$B340,$B17,D18:D106)</f>
        <v>0</v>
      </c>
      <c r="E17" s="61">
        <f t="shared" si="3"/>
        <v>0</v>
      </c>
      <c r="F17" s="61">
        <f t="shared" si="3"/>
        <v>0</v>
      </c>
      <c r="G17" s="61">
        <f t="shared" si="3"/>
        <v>0</v>
      </c>
      <c r="H17" s="61">
        <f t="shared" si="3"/>
        <v>0</v>
      </c>
      <c r="I17" s="61">
        <f t="shared" si="3"/>
        <v>0</v>
      </c>
      <c r="J17" s="61" t="s">
        <v>365</v>
      </c>
      <c r="K17" s="61" t="s">
        <v>365</v>
      </c>
      <c r="L17" s="61" t="s">
        <v>365</v>
      </c>
      <c r="M17" s="61" t="s">
        <v>365</v>
      </c>
      <c r="N17" s="61" t="s">
        <v>365</v>
      </c>
      <c r="O17" s="61" t="s">
        <v>365</v>
      </c>
      <c r="P17" s="61">
        <f aca="true" t="shared" si="4" ref="P17:U17">SUMIF($B18:$B340,$B17,P18:P106)</f>
        <v>0</v>
      </c>
      <c r="Q17" s="61">
        <f t="shared" si="4"/>
        <v>0</v>
      </c>
      <c r="R17" s="61">
        <f t="shared" si="4"/>
        <v>0</v>
      </c>
      <c r="S17" s="61">
        <f t="shared" si="4"/>
        <v>0</v>
      </c>
      <c r="T17" s="61">
        <f t="shared" si="4"/>
        <v>0</v>
      </c>
      <c r="U17" s="61">
        <f t="shared" si="4"/>
        <v>0</v>
      </c>
      <c r="V17" s="61" t="s">
        <v>365</v>
      </c>
      <c r="W17" s="61" t="s">
        <v>365</v>
      </c>
      <c r="X17" s="61" t="s">
        <v>365</v>
      </c>
      <c r="Y17" s="61" t="s">
        <v>365</v>
      </c>
      <c r="Z17" s="61" t="s">
        <v>365</v>
      </c>
      <c r="AA17" s="61" t="s">
        <v>365</v>
      </c>
      <c r="AB17" s="61">
        <f aca="true" t="shared" si="5" ref="AB17:AG17">SUMIF($B18:$B340,$B17,AB18:AB106)</f>
        <v>0</v>
      </c>
      <c r="AC17" s="61">
        <f t="shared" si="5"/>
        <v>0</v>
      </c>
      <c r="AD17" s="61">
        <f t="shared" si="5"/>
        <v>0</v>
      </c>
      <c r="AE17" s="61">
        <f t="shared" si="5"/>
        <v>0</v>
      </c>
      <c r="AF17" s="61">
        <f t="shared" si="5"/>
        <v>0</v>
      </c>
      <c r="AG17" s="61">
        <f t="shared" si="5"/>
        <v>0</v>
      </c>
      <c r="AH17" s="61" t="s">
        <v>365</v>
      </c>
      <c r="AI17" s="61" t="s">
        <v>365</v>
      </c>
      <c r="AJ17" s="61" t="s">
        <v>365</v>
      </c>
      <c r="AK17" s="61" t="s">
        <v>365</v>
      </c>
      <c r="AL17" s="61" t="s">
        <v>365</v>
      </c>
      <c r="AM17" s="61" t="s">
        <v>365</v>
      </c>
      <c r="AN17" s="61">
        <f aca="true" t="shared" si="6" ref="AN17:AS17">SUMIF($B18:$B340,$B17,AN18:AN106)</f>
        <v>0</v>
      </c>
      <c r="AO17" s="61">
        <f t="shared" si="6"/>
        <v>0</v>
      </c>
      <c r="AP17" s="61">
        <f t="shared" si="6"/>
        <v>0</v>
      </c>
      <c r="AQ17" s="61">
        <f t="shared" si="6"/>
        <v>0</v>
      </c>
      <c r="AR17" s="61">
        <f t="shared" si="6"/>
        <v>0</v>
      </c>
      <c r="AS17" s="61">
        <f t="shared" si="6"/>
        <v>0</v>
      </c>
      <c r="AT17" s="61" t="s">
        <v>365</v>
      </c>
      <c r="AU17" s="61" t="s">
        <v>365</v>
      </c>
      <c r="AV17" s="61" t="s">
        <v>365</v>
      </c>
      <c r="AW17" s="61" t="s">
        <v>365</v>
      </c>
      <c r="AX17" s="61" t="s">
        <v>365</v>
      </c>
      <c r="AY17" s="61" t="s">
        <v>365</v>
      </c>
      <c r="AZ17" s="61">
        <f aca="true" t="shared" si="7" ref="AZ17:BE17">SUMIF($B18:$B340,$B17,AZ18:AZ106)</f>
        <v>0</v>
      </c>
      <c r="BA17" s="61">
        <f t="shared" si="7"/>
        <v>0</v>
      </c>
      <c r="BB17" s="61">
        <f t="shared" si="7"/>
        <v>0</v>
      </c>
      <c r="BC17" s="61">
        <f t="shared" si="7"/>
        <v>0</v>
      </c>
      <c r="BD17" s="61">
        <f t="shared" si="7"/>
        <v>0</v>
      </c>
      <c r="BE17" s="61">
        <f t="shared" si="7"/>
        <v>0</v>
      </c>
      <c r="BF17" s="61" t="s">
        <v>365</v>
      </c>
      <c r="BG17" s="61" t="s">
        <v>365</v>
      </c>
      <c r="BH17" s="61" t="s">
        <v>365</v>
      </c>
      <c r="BI17" s="61" t="s">
        <v>365</v>
      </c>
      <c r="BJ17" s="61" t="s">
        <v>365</v>
      </c>
      <c r="BK17" s="61" t="s">
        <v>365</v>
      </c>
      <c r="BL17" s="61" t="s">
        <v>365</v>
      </c>
    </row>
    <row r="18" spans="1:64" ht="12.75">
      <c r="A18" s="55" t="s">
        <v>299</v>
      </c>
      <c r="B18" s="56" t="s">
        <v>300</v>
      </c>
      <c r="C18" s="55" t="s">
        <v>364</v>
      </c>
      <c r="D18" s="61">
        <f aca="true" t="shared" si="8" ref="D18:I18">SUMIF($B19:$B341,$B18,D19:D106)</f>
        <v>0</v>
      </c>
      <c r="E18" s="61">
        <f t="shared" si="8"/>
        <v>0</v>
      </c>
      <c r="F18" s="61">
        <f t="shared" si="8"/>
        <v>0</v>
      </c>
      <c r="G18" s="61">
        <f t="shared" si="8"/>
        <v>0</v>
      </c>
      <c r="H18" s="61">
        <f t="shared" si="8"/>
        <v>0</v>
      </c>
      <c r="I18" s="61">
        <f t="shared" si="8"/>
        <v>0</v>
      </c>
      <c r="J18" s="61" t="s">
        <v>365</v>
      </c>
      <c r="K18" s="61" t="s">
        <v>365</v>
      </c>
      <c r="L18" s="61" t="s">
        <v>365</v>
      </c>
      <c r="M18" s="61" t="s">
        <v>365</v>
      </c>
      <c r="N18" s="61" t="s">
        <v>365</v>
      </c>
      <c r="O18" s="61" t="s">
        <v>365</v>
      </c>
      <c r="P18" s="61">
        <f aca="true" t="shared" si="9" ref="P18:U18">SUMIF($B19:$B341,$B18,P19:P106)</f>
        <v>0</v>
      </c>
      <c r="Q18" s="61">
        <f t="shared" si="9"/>
        <v>0</v>
      </c>
      <c r="R18" s="61">
        <f t="shared" si="9"/>
        <v>0</v>
      </c>
      <c r="S18" s="61">
        <f t="shared" si="9"/>
        <v>0</v>
      </c>
      <c r="T18" s="61">
        <f t="shared" si="9"/>
        <v>0</v>
      </c>
      <c r="U18" s="61">
        <f t="shared" si="9"/>
        <v>0</v>
      </c>
      <c r="V18" s="61" t="s">
        <v>365</v>
      </c>
      <c r="W18" s="61" t="s">
        <v>365</v>
      </c>
      <c r="X18" s="61" t="s">
        <v>365</v>
      </c>
      <c r="Y18" s="61" t="s">
        <v>365</v>
      </c>
      <c r="Z18" s="61" t="s">
        <v>365</v>
      </c>
      <c r="AA18" s="61" t="s">
        <v>365</v>
      </c>
      <c r="AB18" s="61">
        <f aca="true" t="shared" si="10" ref="AB18:AG18">SUMIF($B19:$B341,$B18,AB19:AB106)</f>
        <v>0</v>
      </c>
      <c r="AC18" s="61">
        <f t="shared" si="10"/>
        <v>0</v>
      </c>
      <c r="AD18" s="61">
        <f t="shared" si="10"/>
        <v>0</v>
      </c>
      <c r="AE18" s="61">
        <f t="shared" si="10"/>
        <v>0</v>
      </c>
      <c r="AF18" s="61">
        <f t="shared" si="10"/>
        <v>0</v>
      </c>
      <c r="AG18" s="61">
        <f t="shared" si="10"/>
        <v>0</v>
      </c>
      <c r="AH18" s="61" t="s">
        <v>365</v>
      </c>
      <c r="AI18" s="61" t="s">
        <v>365</v>
      </c>
      <c r="AJ18" s="61" t="s">
        <v>365</v>
      </c>
      <c r="AK18" s="61" t="s">
        <v>365</v>
      </c>
      <c r="AL18" s="61" t="s">
        <v>365</v>
      </c>
      <c r="AM18" s="61" t="s">
        <v>365</v>
      </c>
      <c r="AN18" s="61">
        <f aca="true" t="shared" si="11" ref="AN18:AS18">SUMIF($B19:$B341,$B18,AN19:AN106)</f>
        <v>0</v>
      </c>
      <c r="AO18" s="61">
        <f t="shared" si="11"/>
        <v>0</v>
      </c>
      <c r="AP18" s="61">
        <f t="shared" si="11"/>
        <v>0</v>
      </c>
      <c r="AQ18" s="61">
        <f t="shared" si="11"/>
        <v>0</v>
      </c>
      <c r="AR18" s="61">
        <f t="shared" si="11"/>
        <v>0</v>
      </c>
      <c r="AS18" s="61">
        <f t="shared" si="11"/>
        <v>0</v>
      </c>
      <c r="AT18" s="61" t="s">
        <v>365</v>
      </c>
      <c r="AU18" s="61" t="s">
        <v>365</v>
      </c>
      <c r="AV18" s="61" t="s">
        <v>365</v>
      </c>
      <c r="AW18" s="61" t="s">
        <v>365</v>
      </c>
      <c r="AX18" s="61" t="s">
        <v>365</v>
      </c>
      <c r="AY18" s="61" t="s">
        <v>365</v>
      </c>
      <c r="AZ18" s="61">
        <f aca="true" t="shared" si="12" ref="AZ18:BE18">SUMIF($B19:$B341,$B18,AZ19:AZ106)</f>
        <v>0</v>
      </c>
      <c r="BA18" s="61">
        <f t="shared" si="12"/>
        <v>0</v>
      </c>
      <c r="BB18" s="61">
        <f t="shared" si="12"/>
        <v>0</v>
      </c>
      <c r="BC18" s="61">
        <f t="shared" si="12"/>
        <v>0</v>
      </c>
      <c r="BD18" s="61">
        <f t="shared" si="12"/>
        <v>0</v>
      </c>
      <c r="BE18" s="61">
        <f t="shared" si="12"/>
        <v>0</v>
      </c>
      <c r="BF18" s="61" t="s">
        <v>365</v>
      </c>
      <c r="BG18" s="61" t="s">
        <v>365</v>
      </c>
      <c r="BH18" s="61" t="s">
        <v>365</v>
      </c>
      <c r="BI18" s="61" t="s">
        <v>365</v>
      </c>
      <c r="BJ18" s="61" t="s">
        <v>365</v>
      </c>
      <c r="BK18" s="61" t="s">
        <v>365</v>
      </c>
      <c r="BL18" s="61" t="s">
        <v>365</v>
      </c>
    </row>
    <row r="19" spans="1:64" ht="12.75">
      <c r="A19" s="55" t="s">
        <v>301</v>
      </c>
      <c r="B19" s="56" t="s">
        <v>302</v>
      </c>
      <c r="C19" s="55" t="s">
        <v>364</v>
      </c>
      <c r="D19" s="61">
        <f aca="true" t="shared" si="13" ref="D19:I19">SUMIF($B20:$B342,$B19,D20:D106)</f>
        <v>0</v>
      </c>
      <c r="E19" s="61">
        <f t="shared" si="13"/>
        <v>0</v>
      </c>
      <c r="F19" s="61">
        <f t="shared" si="13"/>
        <v>0</v>
      </c>
      <c r="G19" s="61">
        <f t="shared" si="13"/>
        <v>0</v>
      </c>
      <c r="H19" s="61">
        <f t="shared" si="13"/>
        <v>0</v>
      </c>
      <c r="I19" s="61">
        <f t="shared" si="13"/>
        <v>0</v>
      </c>
      <c r="J19" s="61" t="s">
        <v>365</v>
      </c>
      <c r="K19" s="61" t="s">
        <v>365</v>
      </c>
      <c r="L19" s="61" t="s">
        <v>365</v>
      </c>
      <c r="M19" s="61" t="s">
        <v>365</v>
      </c>
      <c r="N19" s="61" t="s">
        <v>365</v>
      </c>
      <c r="O19" s="61" t="s">
        <v>365</v>
      </c>
      <c r="P19" s="61">
        <f aca="true" t="shared" si="14" ref="P19:U19">SUMIF($B20:$B342,$B19,P20:P106)</f>
        <v>0</v>
      </c>
      <c r="Q19" s="61">
        <f t="shared" si="14"/>
        <v>0</v>
      </c>
      <c r="R19" s="61">
        <f t="shared" si="14"/>
        <v>0</v>
      </c>
      <c r="S19" s="61">
        <f t="shared" si="14"/>
        <v>0</v>
      </c>
      <c r="T19" s="61">
        <f t="shared" si="14"/>
        <v>0</v>
      </c>
      <c r="U19" s="61">
        <f t="shared" si="14"/>
        <v>0</v>
      </c>
      <c r="V19" s="61" t="s">
        <v>365</v>
      </c>
      <c r="W19" s="61" t="s">
        <v>365</v>
      </c>
      <c r="X19" s="61" t="s">
        <v>365</v>
      </c>
      <c r="Y19" s="61" t="s">
        <v>365</v>
      </c>
      <c r="Z19" s="61" t="s">
        <v>365</v>
      </c>
      <c r="AA19" s="61" t="s">
        <v>365</v>
      </c>
      <c r="AB19" s="61">
        <f aca="true" t="shared" si="15" ref="AB19:AG19">SUMIF($B20:$B342,$B19,AB20:AB106)</f>
        <v>0</v>
      </c>
      <c r="AC19" s="61">
        <f t="shared" si="15"/>
        <v>0</v>
      </c>
      <c r="AD19" s="61">
        <f t="shared" si="15"/>
        <v>0</v>
      </c>
      <c r="AE19" s="61">
        <f t="shared" si="15"/>
        <v>0</v>
      </c>
      <c r="AF19" s="61">
        <f t="shared" si="15"/>
        <v>0</v>
      </c>
      <c r="AG19" s="61">
        <f t="shared" si="15"/>
        <v>0</v>
      </c>
      <c r="AH19" s="61" t="s">
        <v>365</v>
      </c>
      <c r="AI19" s="61" t="s">
        <v>365</v>
      </c>
      <c r="AJ19" s="61" t="s">
        <v>365</v>
      </c>
      <c r="AK19" s="61" t="s">
        <v>365</v>
      </c>
      <c r="AL19" s="61" t="s">
        <v>365</v>
      </c>
      <c r="AM19" s="61" t="s">
        <v>365</v>
      </c>
      <c r="AN19" s="61">
        <f aca="true" t="shared" si="16" ref="AN19:AS19">SUMIF($B20:$B342,$B19,AN20:AN106)</f>
        <v>0</v>
      </c>
      <c r="AO19" s="61">
        <f t="shared" si="16"/>
        <v>0</v>
      </c>
      <c r="AP19" s="61">
        <f t="shared" si="16"/>
        <v>0</v>
      </c>
      <c r="AQ19" s="61">
        <f t="shared" si="16"/>
        <v>0</v>
      </c>
      <c r="AR19" s="61">
        <f t="shared" si="16"/>
        <v>0</v>
      </c>
      <c r="AS19" s="61">
        <f t="shared" si="16"/>
        <v>0</v>
      </c>
      <c r="AT19" s="61" t="s">
        <v>365</v>
      </c>
      <c r="AU19" s="61" t="s">
        <v>365</v>
      </c>
      <c r="AV19" s="61" t="s">
        <v>365</v>
      </c>
      <c r="AW19" s="61" t="s">
        <v>365</v>
      </c>
      <c r="AX19" s="61" t="s">
        <v>365</v>
      </c>
      <c r="AY19" s="61" t="s">
        <v>365</v>
      </c>
      <c r="AZ19" s="61">
        <f aca="true" t="shared" si="17" ref="AZ19:BE19">SUMIF($B20:$B342,$B19,AZ20:AZ106)</f>
        <v>0</v>
      </c>
      <c r="BA19" s="61">
        <f t="shared" si="17"/>
        <v>0</v>
      </c>
      <c r="BB19" s="61">
        <f t="shared" si="17"/>
        <v>0</v>
      </c>
      <c r="BC19" s="61">
        <f t="shared" si="17"/>
        <v>0</v>
      </c>
      <c r="BD19" s="61">
        <f t="shared" si="17"/>
        <v>0</v>
      </c>
      <c r="BE19" s="61">
        <f t="shared" si="17"/>
        <v>0</v>
      </c>
      <c r="BF19" s="61" t="s">
        <v>365</v>
      </c>
      <c r="BG19" s="61" t="s">
        <v>365</v>
      </c>
      <c r="BH19" s="61" t="s">
        <v>365</v>
      </c>
      <c r="BI19" s="61" t="s">
        <v>365</v>
      </c>
      <c r="BJ19" s="61" t="s">
        <v>365</v>
      </c>
      <c r="BK19" s="61" t="s">
        <v>365</v>
      </c>
      <c r="BL19" s="61" t="s">
        <v>365</v>
      </c>
    </row>
    <row r="20" spans="1:64" ht="21">
      <c r="A20" s="55" t="s">
        <v>303</v>
      </c>
      <c r="B20" s="56" t="s">
        <v>304</v>
      </c>
      <c r="C20" s="55" t="s">
        <v>364</v>
      </c>
      <c r="D20" s="61">
        <f aca="true" t="shared" si="18" ref="D20:I20">SUMIF($B21:$B343,$B20,D21:D106)</f>
        <v>0</v>
      </c>
      <c r="E20" s="61">
        <f t="shared" si="18"/>
        <v>0</v>
      </c>
      <c r="F20" s="61">
        <f t="shared" si="18"/>
        <v>0</v>
      </c>
      <c r="G20" s="61">
        <f t="shared" si="18"/>
        <v>0</v>
      </c>
      <c r="H20" s="61">
        <f t="shared" si="18"/>
        <v>0</v>
      </c>
      <c r="I20" s="61">
        <f t="shared" si="18"/>
        <v>0</v>
      </c>
      <c r="J20" s="61" t="s">
        <v>365</v>
      </c>
      <c r="K20" s="61" t="s">
        <v>365</v>
      </c>
      <c r="L20" s="61" t="s">
        <v>365</v>
      </c>
      <c r="M20" s="61" t="s">
        <v>365</v>
      </c>
      <c r="N20" s="61" t="s">
        <v>365</v>
      </c>
      <c r="O20" s="61" t="s">
        <v>365</v>
      </c>
      <c r="P20" s="61">
        <f aca="true" t="shared" si="19" ref="P20:U20">SUMIF($B21:$B343,$B20,P21:P106)</f>
        <v>0</v>
      </c>
      <c r="Q20" s="61">
        <f t="shared" si="19"/>
        <v>0</v>
      </c>
      <c r="R20" s="61">
        <f t="shared" si="19"/>
        <v>0</v>
      </c>
      <c r="S20" s="61">
        <f t="shared" si="19"/>
        <v>0</v>
      </c>
      <c r="T20" s="61">
        <f t="shared" si="19"/>
        <v>0</v>
      </c>
      <c r="U20" s="61">
        <f t="shared" si="19"/>
        <v>0</v>
      </c>
      <c r="V20" s="61" t="s">
        <v>365</v>
      </c>
      <c r="W20" s="61" t="s">
        <v>365</v>
      </c>
      <c r="X20" s="61" t="s">
        <v>365</v>
      </c>
      <c r="Y20" s="61" t="s">
        <v>365</v>
      </c>
      <c r="Z20" s="61" t="s">
        <v>365</v>
      </c>
      <c r="AA20" s="61" t="s">
        <v>365</v>
      </c>
      <c r="AB20" s="61">
        <f aca="true" t="shared" si="20" ref="AB20:AG20">SUMIF($B21:$B343,$B20,AB21:AB106)</f>
        <v>0</v>
      </c>
      <c r="AC20" s="61">
        <f t="shared" si="20"/>
        <v>0</v>
      </c>
      <c r="AD20" s="61">
        <f t="shared" si="20"/>
        <v>0</v>
      </c>
      <c r="AE20" s="61">
        <f t="shared" si="20"/>
        <v>0</v>
      </c>
      <c r="AF20" s="61">
        <f t="shared" si="20"/>
        <v>0</v>
      </c>
      <c r="AG20" s="61">
        <f t="shared" si="20"/>
        <v>0</v>
      </c>
      <c r="AH20" s="61" t="s">
        <v>365</v>
      </c>
      <c r="AI20" s="61" t="s">
        <v>365</v>
      </c>
      <c r="AJ20" s="61" t="s">
        <v>365</v>
      </c>
      <c r="AK20" s="61" t="s">
        <v>365</v>
      </c>
      <c r="AL20" s="61" t="s">
        <v>365</v>
      </c>
      <c r="AM20" s="61" t="s">
        <v>365</v>
      </c>
      <c r="AN20" s="61">
        <f aca="true" t="shared" si="21" ref="AN20:AS20">SUMIF($B21:$B343,$B20,AN21:AN106)</f>
        <v>0</v>
      </c>
      <c r="AO20" s="61">
        <f t="shared" si="21"/>
        <v>0</v>
      </c>
      <c r="AP20" s="61">
        <f t="shared" si="21"/>
        <v>0</v>
      </c>
      <c r="AQ20" s="61">
        <f t="shared" si="21"/>
        <v>0</v>
      </c>
      <c r="AR20" s="61">
        <f t="shared" si="21"/>
        <v>0</v>
      </c>
      <c r="AS20" s="61">
        <f t="shared" si="21"/>
        <v>0</v>
      </c>
      <c r="AT20" s="61" t="s">
        <v>365</v>
      </c>
      <c r="AU20" s="61" t="s">
        <v>365</v>
      </c>
      <c r="AV20" s="61" t="s">
        <v>365</v>
      </c>
      <c r="AW20" s="61" t="s">
        <v>365</v>
      </c>
      <c r="AX20" s="61" t="s">
        <v>365</v>
      </c>
      <c r="AY20" s="61" t="s">
        <v>365</v>
      </c>
      <c r="AZ20" s="61">
        <f aca="true" t="shared" si="22" ref="AZ20:BE20">SUMIF($B21:$B343,$B20,AZ21:AZ106)</f>
        <v>0</v>
      </c>
      <c r="BA20" s="61">
        <f t="shared" si="22"/>
        <v>0</v>
      </c>
      <c r="BB20" s="61">
        <f t="shared" si="22"/>
        <v>0</v>
      </c>
      <c r="BC20" s="61">
        <f t="shared" si="22"/>
        <v>0</v>
      </c>
      <c r="BD20" s="61">
        <f t="shared" si="22"/>
        <v>0</v>
      </c>
      <c r="BE20" s="61">
        <f t="shared" si="22"/>
        <v>0</v>
      </c>
      <c r="BF20" s="61" t="s">
        <v>365</v>
      </c>
      <c r="BG20" s="61" t="s">
        <v>365</v>
      </c>
      <c r="BH20" s="61" t="s">
        <v>365</v>
      </c>
      <c r="BI20" s="61" t="s">
        <v>365</v>
      </c>
      <c r="BJ20" s="61" t="s">
        <v>365</v>
      </c>
      <c r="BK20" s="61" t="s">
        <v>365</v>
      </c>
      <c r="BL20" s="61" t="s">
        <v>365</v>
      </c>
    </row>
    <row r="21" spans="1:64" ht="12.75">
      <c r="A21" s="55" t="s">
        <v>305</v>
      </c>
      <c r="B21" s="56" t="s">
        <v>306</v>
      </c>
      <c r="C21" s="55" t="s">
        <v>364</v>
      </c>
      <c r="D21" s="61">
        <f aca="true" t="shared" si="23" ref="D21:I21">SUMIF($B22:$B344,$B21,D22:D106)</f>
        <v>0</v>
      </c>
      <c r="E21" s="61">
        <f t="shared" si="23"/>
        <v>0</v>
      </c>
      <c r="F21" s="61">
        <f t="shared" si="23"/>
        <v>0</v>
      </c>
      <c r="G21" s="61">
        <f t="shared" si="23"/>
        <v>0</v>
      </c>
      <c r="H21" s="61">
        <f t="shared" si="23"/>
        <v>0</v>
      </c>
      <c r="I21" s="61">
        <f t="shared" si="23"/>
        <v>0</v>
      </c>
      <c r="J21" s="61" t="s">
        <v>365</v>
      </c>
      <c r="K21" s="61" t="s">
        <v>365</v>
      </c>
      <c r="L21" s="61" t="s">
        <v>365</v>
      </c>
      <c r="M21" s="61" t="s">
        <v>365</v>
      </c>
      <c r="N21" s="61" t="s">
        <v>365</v>
      </c>
      <c r="O21" s="61" t="s">
        <v>365</v>
      </c>
      <c r="P21" s="61">
        <f aca="true" t="shared" si="24" ref="P21:U21">SUMIF($B22:$B344,$B21,P22:P106)</f>
        <v>0</v>
      </c>
      <c r="Q21" s="61">
        <f t="shared" si="24"/>
        <v>0</v>
      </c>
      <c r="R21" s="61">
        <f t="shared" si="24"/>
        <v>0</v>
      </c>
      <c r="S21" s="61">
        <f t="shared" si="24"/>
        <v>0</v>
      </c>
      <c r="T21" s="61">
        <f t="shared" si="24"/>
        <v>0</v>
      </c>
      <c r="U21" s="61">
        <f t="shared" si="24"/>
        <v>0</v>
      </c>
      <c r="V21" s="61" t="s">
        <v>365</v>
      </c>
      <c r="W21" s="61" t="s">
        <v>365</v>
      </c>
      <c r="X21" s="61" t="s">
        <v>365</v>
      </c>
      <c r="Y21" s="61" t="s">
        <v>365</v>
      </c>
      <c r="Z21" s="61" t="s">
        <v>365</v>
      </c>
      <c r="AA21" s="61" t="s">
        <v>365</v>
      </c>
      <c r="AB21" s="61">
        <f aca="true" t="shared" si="25" ref="AB21:AG21">SUMIF($B22:$B344,$B21,AB22:AB106)</f>
        <v>0</v>
      </c>
      <c r="AC21" s="61">
        <f t="shared" si="25"/>
        <v>0</v>
      </c>
      <c r="AD21" s="61">
        <f t="shared" si="25"/>
        <v>0</v>
      </c>
      <c r="AE21" s="61">
        <f t="shared" si="25"/>
        <v>0</v>
      </c>
      <c r="AF21" s="61">
        <f t="shared" si="25"/>
        <v>0</v>
      </c>
      <c r="AG21" s="61">
        <f t="shared" si="25"/>
        <v>0</v>
      </c>
      <c r="AH21" s="61" t="s">
        <v>365</v>
      </c>
      <c r="AI21" s="61" t="s">
        <v>365</v>
      </c>
      <c r="AJ21" s="61" t="s">
        <v>365</v>
      </c>
      <c r="AK21" s="61" t="s">
        <v>365</v>
      </c>
      <c r="AL21" s="61" t="s">
        <v>365</v>
      </c>
      <c r="AM21" s="61" t="s">
        <v>365</v>
      </c>
      <c r="AN21" s="61">
        <f aca="true" t="shared" si="26" ref="AN21:AS21">SUMIF($B22:$B344,$B21,AN22:AN106)</f>
        <v>0</v>
      </c>
      <c r="AO21" s="61">
        <f t="shared" si="26"/>
        <v>0</v>
      </c>
      <c r="AP21" s="61">
        <f t="shared" si="26"/>
        <v>0</v>
      </c>
      <c r="AQ21" s="61">
        <f t="shared" si="26"/>
        <v>0</v>
      </c>
      <c r="AR21" s="61">
        <f t="shared" si="26"/>
        <v>0</v>
      </c>
      <c r="AS21" s="61">
        <f t="shared" si="26"/>
        <v>0</v>
      </c>
      <c r="AT21" s="61" t="s">
        <v>365</v>
      </c>
      <c r="AU21" s="61" t="s">
        <v>365</v>
      </c>
      <c r="AV21" s="61" t="s">
        <v>365</v>
      </c>
      <c r="AW21" s="61" t="s">
        <v>365</v>
      </c>
      <c r="AX21" s="61" t="s">
        <v>365</v>
      </c>
      <c r="AY21" s="61" t="s">
        <v>365</v>
      </c>
      <c r="AZ21" s="61">
        <f aca="true" t="shared" si="27" ref="AZ21:BE21">SUMIF($B22:$B344,$B21,AZ22:AZ106)</f>
        <v>0</v>
      </c>
      <c r="BA21" s="61">
        <f t="shared" si="27"/>
        <v>0</v>
      </c>
      <c r="BB21" s="61">
        <f t="shared" si="27"/>
        <v>0</v>
      </c>
      <c r="BC21" s="61">
        <f t="shared" si="27"/>
        <v>0</v>
      </c>
      <c r="BD21" s="61">
        <f t="shared" si="27"/>
        <v>0</v>
      </c>
      <c r="BE21" s="61">
        <f t="shared" si="27"/>
        <v>0</v>
      </c>
      <c r="BF21" s="61" t="s">
        <v>365</v>
      </c>
      <c r="BG21" s="61" t="s">
        <v>365</v>
      </c>
      <c r="BH21" s="61" t="s">
        <v>365</v>
      </c>
      <c r="BI21" s="61" t="s">
        <v>365</v>
      </c>
      <c r="BJ21" s="61" t="s">
        <v>365</v>
      </c>
      <c r="BK21" s="61" t="s">
        <v>365</v>
      </c>
      <c r="BL21" s="61" t="s">
        <v>365</v>
      </c>
    </row>
    <row r="22" spans="1:64" ht="21">
      <c r="A22" s="55" t="s">
        <v>307</v>
      </c>
      <c r="B22" s="56" t="s">
        <v>308</v>
      </c>
      <c r="C22" s="55" t="s">
        <v>364</v>
      </c>
      <c r="D22" s="61">
        <f aca="true" t="shared" si="28" ref="D22:I22">SUMIF($B23:$B345,$B22,D23:D106)</f>
        <v>0</v>
      </c>
      <c r="E22" s="61">
        <f t="shared" si="28"/>
        <v>0</v>
      </c>
      <c r="F22" s="61">
        <f t="shared" si="28"/>
        <v>0</v>
      </c>
      <c r="G22" s="61">
        <f t="shared" si="28"/>
        <v>0</v>
      </c>
      <c r="H22" s="61">
        <f t="shared" si="28"/>
        <v>0</v>
      </c>
      <c r="I22" s="61">
        <f t="shared" si="28"/>
        <v>0</v>
      </c>
      <c r="J22" s="61" t="s">
        <v>365</v>
      </c>
      <c r="K22" s="61" t="s">
        <v>365</v>
      </c>
      <c r="L22" s="61" t="s">
        <v>365</v>
      </c>
      <c r="M22" s="61" t="s">
        <v>365</v>
      </c>
      <c r="N22" s="61" t="s">
        <v>365</v>
      </c>
      <c r="O22" s="61" t="s">
        <v>365</v>
      </c>
      <c r="P22" s="61">
        <f aca="true" t="shared" si="29" ref="P22:U22">SUMIF($B23:$B345,$B22,P23:P106)</f>
        <v>0</v>
      </c>
      <c r="Q22" s="61">
        <f t="shared" si="29"/>
        <v>0</v>
      </c>
      <c r="R22" s="61">
        <f t="shared" si="29"/>
        <v>0</v>
      </c>
      <c r="S22" s="61">
        <f t="shared" si="29"/>
        <v>0</v>
      </c>
      <c r="T22" s="61">
        <f t="shared" si="29"/>
        <v>0</v>
      </c>
      <c r="U22" s="61">
        <f t="shared" si="29"/>
        <v>0</v>
      </c>
      <c r="V22" s="61" t="s">
        <v>365</v>
      </c>
      <c r="W22" s="61" t="s">
        <v>365</v>
      </c>
      <c r="X22" s="61" t="s">
        <v>365</v>
      </c>
      <c r="Y22" s="61" t="s">
        <v>365</v>
      </c>
      <c r="Z22" s="61" t="s">
        <v>365</v>
      </c>
      <c r="AA22" s="61" t="s">
        <v>365</v>
      </c>
      <c r="AB22" s="61">
        <f aca="true" t="shared" si="30" ref="AB22:AG22">SUMIF($B23:$B345,$B22,AB23:AB106)</f>
        <v>0</v>
      </c>
      <c r="AC22" s="61">
        <f t="shared" si="30"/>
        <v>0</v>
      </c>
      <c r="AD22" s="61">
        <f t="shared" si="30"/>
        <v>0</v>
      </c>
      <c r="AE22" s="61">
        <f t="shared" si="30"/>
        <v>0</v>
      </c>
      <c r="AF22" s="61">
        <f t="shared" si="30"/>
        <v>0</v>
      </c>
      <c r="AG22" s="61">
        <f t="shared" si="30"/>
        <v>0</v>
      </c>
      <c r="AH22" s="61" t="s">
        <v>365</v>
      </c>
      <c r="AI22" s="61" t="s">
        <v>365</v>
      </c>
      <c r="AJ22" s="61" t="s">
        <v>365</v>
      </c>
      <c r="AK22" s="61" t="s">
        <v>365</v>
      </c>
      <c r="AL22" s="61" t="s">
        <v>365</v>
      </c>
      <c r="AM22" s="61" t="s">
        <v>365</v>
      </c>
      <c r="AN22" s="61">
        <f aca="true" t="shared" si="31" ref="AN22:AS22">SUMIF($B23:$B345,$B22,AN23:AN106)</f>
        <v>0</v>
      </c>
      <c r="AO22" s="61">
        <f t="shared" si="31"/>
        <v>0</v>
      </c>
      <c r="AP22" s="61">
        <f t="shared" si="31"/>
        <v>0</v>
      </c>
      <c r="AQ22" s="61">
        <f t="shared" si="31"/>
        <v>0</v>
      </c>
      <c r="AR22" s="61">
        <f t="shared" si="31"/>
        <v>0</v>
      </c>
      <c r="AS22" s="61">
        <f t="shared" si="31"/>
        <v>0</v>
      </c>
      <c r="AT22" s="61" t="s">
        <v>365</v>
      </c>
      <c r="AU22" s="61" t="s">
        <v>365</v>
      </c>
      <c r="AV22" s="61" t="s">
        <v>365</v>
      </c>
      <c r="AW22" s="61" t="s">
        <v>365</v>
      </c>
      <c r="AX22" s="61" t="s">
        <v>365</v>
      </c>
      <c r="AY22" s="61" t="s">
        <v>365</v>
      </c>
      <c r="AZ22" s="61">
        <f aca="true" t="shared" si="32" ref="AZ22:BE22">SUMIF($B23:$B345,$B22,AZ23:AZ106)</f>
        <v>0</v>
      </c>
      <c r="BA22" s="61">
        <f t="shared" si="32"/>
        <v>0</v>
      </c>
      <c r="BB22" s="61">
        <f t="shared" si="32"/>
        <v>0</v>
      </c>
      <c r="BC22" s="61">
        <f t="shared" si="32"/>
        <v>0</v>
      </c>
      <c r="BD22" s="61">
        <f t="shared" si="32"/>
        <v>0</v>
      </c>
      <c r="BE22" s="61">
        <f t="shared" si="32"/>
        <v>0</v>
      </c>
      <c r="BF22" s="61" t="s">
        <v>365</v>
      </c>
      <c r="BG22" s="61" t="s">
        <v>365</v>
      </c>
      <c r="BH22" s="61" t="s">
        <v>365</v>
      </c>
      <c r="BI22" s="61" t="s">
        <v>365</v>
      </c>
      <c r="BJ22" s="61" t="s">
        <v>365</v>
      </c>
      <c r="BK22" s="61" t="s">
        <v>365</v>
      </c>
      <c r="BL22" s="61" t="s">
        <v>365</v>
      </c>
    </row>
    <row r="23" spans="1:64" ht="12.75">
      <c r="A23" s="55" t="s">
        <v>309</v>
      </c>
      <c r="B23" s="56" t="s">
        <v>310</v>
      </c>
      <c r="C23" s="55" t="s">
        <v>364</v>
      </c>
      <c r="D23" s="61">
        <f aca="true" t="shared" si="33" ref="D23:I23">SUMIF($B24:$B346,$B23,D24:D106)</f>
        <v>0</v>
      </c>
      <c r="E23" s="61">
        <f t="shared" si="33"/>
        <v>0</v>
      </c>
      <c r="F23" s="61">
        <f t="shared" si="33"/>
        <v>0</v>
      </c>
      <c r="G23" s="61">
        <f t="shared" si="33"/>
        <v>0</v>
      </c>
      <c r="H23" s="61">
        <f t="shared" si="33"/>
        <v>0</v>
      </c>
      <c r="I23" s="61">
        <f t="shared" si="33"/>
        <v>0</v>
      </c>
      <c r="J23" s="61" t="s">
        <v>365</v>
      </c>
      <c r="K23" s="61" t="s">
        <v>365</v>
      </c>
      <c r="L23" s="61" t="s">
        <v>365</v>
      </c>
      <c r="M23" s="61" t="s">
        <v>365</v>
      </c>
      <c r="N23" s="61" t="s">
        <v>365</v>
      </c>
      <c r="O23" s="61" t="s">
        <v>365</v>
      </c>
      <c r="P23" s="61">
        <f aca="true" t="shared" si="34" ref="P23:U23">SUMIF($B24:$B346,$B23,P24:P106)</f>
        <v>0</v>
      </c>
      <c r="Q23" s="61">
        <f t="shared" si="34"/>
        <v>0</v>
      </c>
      <c r="R23" s="61">
        <f t="shared" si="34"/>
        <v>0</v>
      </c>
      <c r="S23" s="61">
        <f t="shared" si="34"/>
        <v>0</v>
      </c>
      <c r="T23" s="61">
        <f t="shared" si="34"/>
        <v>0</v>
      </c>
      <c r="U23" s="61">
        <f t="shared" si="34"/>
        <v>0</v>
      </c>
      <c r="V23" s="61" t="s">
        <v>365</v>
      </c>
      <c r="W23" s="61" t="s">
        <v>365</v>
      </c>
      <c r="X23" s="61" t="s">
        <v>365</v>
      </c>
      <c r="Y23" s="61" t="s">
        <v>365</v>
      </c>
      <c r="Z23" s="61" t="s">
        <v>365</v>
      </c>
      <c r="AA23" s="61" t="s">
        <v>365</v>
      </c>
      <c r="AB23" s="61">
        <f aca="true" t="shared" si="35" ref="AB23:AG23">SUMIF($B24:$B346,$B23,AB24:AB106)</f>
        <v>0</v>
      </c>
      <c r="AC23" s="61">
        <f t="shared" si="35"/>
        <v>0</v>
      </c>
      <c r="AD23" s="61">
        <f t="shared" si="35"/>
        <v>0</v>
      </c>
      <c r="AE23" s="61">
        <f t="shared" si="35"/>
        <v>0</v>
      </c>
      <c r="AF23" s="61">
        <f t="shared" si="35"/>
        <v>0</v>
      </c>
      <c r="AG23" s="61">
        <f t="shared" si="35"/>
        <v>0</v>
      </c>
      <c r="AH23" s="61" t="s">
        <v>365</v>
      </c>
      <c r="AI23" s="61" t="s">
        <v>365</v>
      </c>
      <c r="AJ23" s="61" t="s">
        <v>365</v>
      </c>
      <c r="AK23" s="61" t="s">
        <v>365</v>
      </c>
      <c r="AL23" s="61" t="s">
        <v>365</v>
      </c>
      <c r="AM23" s="61" t="s">
        <v>365</v>
      </c>
      <c r="AN23" s="61">
        <f aca="true" t="shared" si="36" ref="AN23:AS23">SUMIF($B24:$B346,$B23,AN24:AN106)</f>
        <v>0</v>
      </c>
      <c r="AO23" s="61">
        <f t="shared" si="36"/>
        <v>0</v>
      </c>
      <c r="AP23" s="61">
        <f t="shared" si="36"/>
        <v>0</v>
      </c>
      <c r="AQ23" s="61">
        <f t="shared" si="36"/>
        <v>0</v>
      </c>
      <c r="AR23" s="61">
        <f t="shared" si="36"/>
        <v>0</v>
      </c>
      <c r="AS23" s="61">
        <f t="shared" si="36"/>
        <v>0</v>
      </c>
      <c r="AT23" s="61" t="s">
        <v>365</v>
      </c>
      <c r="AU23" s="61" t="s">
        <v>365</v>
      </c>
      <c r="AV23" s="61" t="s">
        <v>365</v>
      </c>
      <c r="AW23" s="61" t="s">
        <v>365</v>
      </c>
      <c r="AX23" s="61" t="s">
        <v>365</v>
      </c>
      <c r="AY23" s="61" t="s">
        <v>365</v>
      </c>
      <c r="AZ23" s="61">
        <f aca="true" t="shared" si="37" ref="AZ23:BE23">SUMIF($B24:$B346,$B23,AZ24:AZ106)</f>
        <v>0</v>
      </c>
      <c r="BA23" s="61">
        <f t="shared" si="37"/>
        <v>0</v>
      </c>
      <c r="BB23" s="61">
        <f t="shared" si="37"/>
        <v>0</v>
      </c>
      <c r="BC23" s="61">
        <f t="shared" si="37"/>
        <v>0</v>
      </c>
      <c r="BD23" s="61">
        <f t="shared" si="37"/>
        <v>0</v>
      </c>
      <c r="BE23" s="61">
        <f t="shared" si="37"/>
        <v>0</v>
      </c>
      <c r="BF23" s="61" t="s">
        <v>365</v>
      </c>
      <c r="BG23" s="61" t="s">
        <v>365</v>
      </c>
      <c r="BH23" s="61" t="s">
        <v>365</v>
      </c>
      <c r="BI23" s="61" t="s">
        <v>365</v>
      </c>
      <c r="BJ23" s="61" t="s">
        <v>365</v>
      </c>
      <c r="BK23" s="61" t="s">
        <v>365</v>
      </c>
      <c r="BL23" s="61" t="s">
        <v>365</v>
      </c>
    </row>
    <row r="24" spans="1:64" ht="12.75">
      <c r="A24" s="57" t="s">
        <v>311</v>
      </c>
      <c r="B24" s="57" t="s">
        <v>312</v>
      </c>
      <c r="C24" s="55" t="s">
        <v>364</v>
      </c>
      <c r="D24" s="63">
        <f aca="true" t="shared" si="38" ref="D24:I24">D30+D42+D75+D76+D83+D84</f>
        <v>240</v>
      </c>
      <c r="E24" s="63">
        <f t="shared" si="38"/>
        <v>44.97</v>
      </c>
      <c r="F24" s="63">
        <f t="shared" si="38"/>
        <v>0</v>
      </c>
      <c r="G24" s="63">
        <f t="shared" si="38"/>
        <v>383</v>
      </c>
      <c r="H24" s="63">
        <f t="shared" si="38"/>
        <v>0</v>
      </c>
      <c r="I24" s="63">
        <f t="shared" si="38"/>
        <v>43</v>
      </c>
      <c r="J24" s="63" t="s">
        <v>365</v>
      </c>
      <c r="K24" s="63" t="s">
        <v>365</v>
      </c>
      <c r="L24" s="63" t="s">
        <v>365</v>
      </c>
      <c r="M24" s="63" t="s">
        <v>365</v>
      </c>
      <c r="N24" s="63" t="s">
        <v>365</v>
      </c>
      <c r="O24" s="63" t="s">
        <v>365</v>
      </c>
      <c r="P24" s="63">
        <f aca="true" t="shared" si="39" ref="P24:U24">P30+P42+P75+P76+P83+P84</f>
        <v>0</v>
      </c>
      <c r="Q24" s="63">
        <f t="shared" si="39"/>
        <v>0</v>
      </c>
      <c r="R24" s="63">
        <f t="shared" si="39"/>
        <v>0</v>
      </c>
      <c r="S24" s="63">
        <f t="shared" si="39"/>
        <v>1</v>
      </c>
      <c r="T24" s="63">
        <f t="shared" si="39"/>
        <v>0</v>
      </c>
      <c r="U24" s="63">
        <f t="shared" si="39"/>
        <v>43</v>
      </c>
      <c r="V24" s="63" t="s">
        <v>365</v>
      </c>
      <c r="W24" s="63" t="s">
        <v>365</v>
      </c>
      <c r="X24" s="63" t="s">
        <v>365</v>
      </c>
      <c r="Y24" s="63" t="s">
        <v>365</v>
      </c>
      <c r="Z24" s="63" t="s">
        <v>365</v>
      </c>
      <c r="AA24" s="63" t="s">
        <v>365</v>
      </c>
      <c r="AB24" s="63">
        <f aca="true" t="shared" si="40" ref="AB24:AG24">AB30+AB42+AB75+AB76+AB83+AB84</f>
        <v>240</v>
      </c>
      <c r="AC24" s="63">
        <f t="shared" si="40"/>
        <v>44.97</v>
      </c>
      <c r="AD24" s="63">
        <f t="shared" si="40"/>
        <v>0</v>
      </c>
      <c r="AE24" s="63">
        <f t="shared" si="40"/>
        <v>382</v>
      </c>
      <c r="AF24" s="63">
        <f t="shared" si="40"/>
        <v>0</v>
      </c>
      <c r="AG24" s="63">
        <f t="shared" si="40"/>
        <v>0</v>
      </c>
      <c r="AH24" s="63" t="s">
        <v>365</v>
      </c>
      <c r="AI24" s="63" t="s">
        <v>365</v>
      </c>
      <c r="AJ24" s="63" t="s">
        <v>365</v>
      </c>
      <c r="AK24" s="63" t="s">
        <v>365</v>
      </c>
      <c r="AL24" s="63" t="s">
        <v>365</v>
      </c>
      <c r="AM24" s="63" t="s">
        <v>365</v>
      </c>
      <c r="AN24" s="63">
        <f aca="true" t="shared" si="41" ref="AN24:AS24">AN30+AN42+AN75+AN76+AN83+AN84</f>
        <v>0</v>
      </c>
      <c r="AO24" s="63">
        <f t="shared" si="41"/>
        <v>0</v>
      </c>
      <c r="AP24" s="63">
        <f t="shared" si="41"/>
        <v>0</v>
      </c>
      <c r="AQ24" s="63">
        <f t="shared" si="41"/>
        <v>0</v>
      </c>
      <c r="AR24" s="63">
        <f t="shared" si="41"/>
        <v>0</v>
      </c>
      <c r="AS24" s="63">
        <f t="shared" si="41"/>
        <v>0</v>
      </c>
      <c r="AT24" s="63" t="s">
        <v>365</v>
      </c>
      <c r="AU24" s="63" t="s">
        <v>365</v>
      </c>
      <c r="AV24" s="63" t="s">
        <v>365</v>
      </c>
      <c r="AW24" s="63" t="s">
        <v>365</v>
      </c>
      <c r="AX24" s="63" t="s">
        <v>365</v>
      </c>
      <c r="AY24" s="63" t="s">
        <v>365</v>
      </c>
      <c r="AZ24" s="63">
        <f aca="true" t="shared" si="42" ref="AZ24:BE24">AZ30+AZ42+AZ75+AZ76+AZ83+AZ84</f>
        <v>240</v>
      </c>
      <c r="BA24" s="63">
        <f t="shared" si="42"/>
        <v>44.97</v>
      </c>
      <c r="BB24" s="63">
        <f t="shared" si="42"/>
        <v>0</v>
      </c>
      <c r="BC24" s="63">
        <f t="shared" si="42"/>
        <v>383</v>
      </c>
      <c r="BD24" s="63">
        <f t="shared" si="42"/>
        <v>0</v>
      </c>
      <c r="BE24" s="63">
        <f t="shared" si="42"/>
        <v>43</v>
      </c>
      <c r="BF24" s="63" t="s">
        <v>365</v>
      </c>
      <c r="BG24" s="63" t="s">
        <v>365</v>
      </c>
      <c r="BH24" s="63" t="s">
        <v>365</v>
      </c>
      <c r="BI24" s="63" t="s">
        <v>365</v>
      </c>
      <c r="BJ24" s="63" t="s">
        <v>365</v>
      </c>
      <c r="BK24" s="63" t="s">
        <v>365</v>
      </c>
      <c r="BL24" s="63" t="s">
        <v>365</v>
      </c>
    </row>
    <row r="25" spans="1:64" ht="21">
      <c r="A25" s="54" t="s">
        <v>313</v>
      </c>
      <c r="B25" s="54" t="s">
        <v>314</v>
      </c>
      <c r="C25" s="54" t="s">
        <v>364</v>
      </c>
      <c r="D25" s="58">
        <f>D26+D27+D28+D29</f>
        <v>0</v>
      </c>
      <c r="E25" s="58">
        <f aca="true" t="shared" si="43" ref="E25:AD25">E26+E27+E28+E29</f>
        <v>0</v>
      </c>
      <c r="F25" s="58">
        <f t="shared" si="43"/>
        <v>0</v>
      </c>
      <c r="G25" s="58">
        <f t="shared" si="43"/>
        <v>0</v>
      </c>
      <c r="H25" s="58">
        <f t="shared" si="43"/>
        <v>0</v>
      </c>
      <c r="I25" s="58">
        <f t="shared" si="43"/>
        <v>0</v>
      </c>
      <c r="J25" s="58" t="s">
        <v>365</v>
      </c>
      <c r="K25" s="58" t="s">
        <v>365</v>
      </c>
      <c r="L25" s="58" t="s">
        <v>365</v>
      </c>
      <c r="M25" s="58" t="s">
        <v>365</v>
      </c>
      <c r="N25" s="58" t="s">
        <v>365</v>
      </c>
      <c r="O25" s="58" t="s">
        <v>365</v>
      </c>
      <c r="P25" s="58">
        <f t="shared" si="43"/>
        <v>0</v>
      </c>
      <c r="Q25" s="58">
        <f t="shared" si="43"/>
        <v>0</v>
      </c>
      <c r="R25" s="58">
        <f t="shared" si="43"/>
        <v>0</v>
      </c>
      <c r="S25" s="58">
        <f t="shared" si="43"/>
        <v>0</v>
      </c>
      <c r="T25" s="58">
        <f t="shared" si="43"/>
        <v>0</v>
      </c>
      <c r="U25" s="58">
        <f t="shared" si="43"/>
        <v>0</v>
      </c>
      <c r="V25" s="58" t="s">
        <v>365</v>
      </c>
      <c r="W25" s="58" t="s">
        <v>365</v>
      </c>
      <c r="X25" s="58" t="s">
        <v>365</v>
      </c>
      <c r="Y25" s="58" t="s">
        <v>365</v>
      </c>
      <c r="Z25" s="58" t="s">
        <v>365</v>
      </c>
      <c r="AA25" s="58" t="s">
        <v>365</v>
      </c>
      <c r="AB25" s="58">
        <f t="shared" si="43"/>
        <v>0</v>
      </c>
      <c r="AC25" s="58">
        <f t="shared" si="43"/>
        <v>0</v>
      </c>
      <c r="AD25" s="58">
        <f t="shared" si="43"/>
        <v>0</v>
      </c>
      <c r="AE25" s="58">
        <f>AE26+AE27+AE28+AE29</f>
        <v>0</v>
      </c>
      <c r="AF25" s="58">
        <f>AF26+AF27+AF28+AF29</f>
        <v>0</v>
      </c>
      <c r="AG25" s="58">
        <f>AG26+AG27+AG28+AG29</f>
        <v>0</v>
      </c>
      <c r="AH25" s="58" t="s">
        <v>365</v>
      </c>
      <c r="AI25" s="58" t="s">
        <v>365</v>
      </c>
      <c r="AJ25" s="58" t="s">
        <v>365</v>
      </c>
      <c r="AK25" s="58" t="s">
        <v>365</v>
      </c>
      <c r="AL25" s="58" t="s">
        <v>365</v>
      </c>
      <c r="AM25" s="58" t="s">
        <v>365</v>
      </c>
      <c r="AN25" s="58">
        <f aca="true" t="shared" si="44" ref="AN25:AS25">AN26+AN27+AN28+AN29</f>
        <v>0</v>
      </c>
      <c r="AO25" s="58">
        <f t="shared" si="44"/>
        <v>0</v>
      </c>
      <c r="AP25" s="58">
        <f t="shared" si="44"/>
        <v>0</v>
      </c>
      <c r="AQ25" s="58">
        <f t="shared" si="44"/>
        <v>0</v>
      </c>
      <c r="AR25" s="58">
        <f t="shared" si="44"/>
        <v>0</v>
      </c>
      <c r="AS25" s="58">
        <f t="shared" si="44"/>
        <v>0</v>
      </c>
      <c r="AT25" s="58" t="s">
        <v>365</v>
      </c>
      <c r="AU25" s="58" t="s">
        <v>365</v>
      </c>
      <c r="AV25" s="58" t="s">
        <v>365</v>
      </c>
      <c r="AW25" s="58" t="s">
        <v>365</v>
      </c>
      <c r="AX25" s="58" t="s">
        <v>365</v>
      </c>
      <c r="AY25" s="58" t="s">
        <v>365</v>
      </c>
      <c r="AZ25" s="58">
        <f aca="true" t="shared" si="45" ref="AZ25:BE25">AZ26+AZ27+AZ28+AZ29</f>
        <v>0</v>
      </c>
      <c r="BA25" s="58">
        <f t="shared" si="45"/>
        <v>0</v>
      </c>
      <c r="BB25" s="58">
        <f t="shared" si="45"/>
        <v>0</v>
      </c>
      <c r="BC25" s="58">
        <f t="shared" si="45"/>
        <v>0</v>
      </c>
      <c r="BD25" s="58">
        <f t="shared" si="45"/>
        <v>0</v>
      </c>
      <c r="BE25" s="58">
        <f t="shared" si="45"/>
        <v>0</v>
      </c>
      <c r="BF25" s="58" t="s">
        <v>365</v>
      </c>
      <c r="BG25" s="58" t="s">
        <v>365</v>
      </c>
      <c r="BH25" s="58" t="s">
        <v>365</v>
      </c>
      <c r="BI25" s="58" t="s">
        <v>365</v>
      </c>
      <c r="BJ25" s="58" t="s">
        <v>365</v>
      </c>
      <c r="BK25" s="58" t="s">
        <v>365</v>
      </c>
      <c r="BL25" s="58" t="s">
        <v>365</v>
      </c>
    </row>
    <row r="26" spans="1:64" ht="42">
      <c r="A26" s="54" t="s">
        <v>315</v>
      </c>
      <c r="B26" s="54" t="s">
        <v>316</v>
      </c>
      <c r="C26" s="54" t="s">
        <v>364</v>
      </c>
      <c r="D26" s="64">
        <v>0</v>
      </c>
      <c r="E26" s="64">
        <v>0</v>
      </c>
      <c r="F26" s="64">
        <v>0</v>
      </c>
      <c r="G26" s="64">
        <v>0</v>
      </c>
      <c r="H26" s="64">
        <v>0</v>
      </c>
      <c r="I26" s="64">
        <v>0</v>
      </c>
      <c r="J26" s="64" t="s">
        <v>365</v>
      </c>
      <c r="K26" s="64" t="s">
        <v>365</v>
      </c>
      <c r="L26" s="64" t="s">
        <v>365</v>
      </c>
      <c r="M26" s="64" t="s">
        <v>365</v>
      </c>
      <c r="N26" s="64" t="s">
        <v>365</v>
      </c>
      <c r="O26" s="64" t="s">
        <v>365</v>
      </c>
      <c r="P26" s="64">
        <v>0</v>
      </c>
      <c r="Q26" s="64">
        <v>0</v>
      </c>
      <c r="R26" s="64">
        <v>0</v>
      </c>
      <c r="S26" s="64">
        <v>0</v>
      </c>
      <c r="T26" s="64">
        <v>0</v>
      </c>
      <c r="U26" s="64">
        <v>0</v>
      </c>
      <c r="V26" s="64" t="s">
        <v>365</v>
      </c>
      <c r="W26" s="64" t="s">
        <v>365</v>
      </c>
      <c r="X26" s="64" t="s">
        <v>365</v>
      </c>
      <c r="Y26" s="64" t="s">
        <v>365</v>
      </c>
      <c r="Z26" s="64" t="s">
        <v>365</v>
      </c>
      <c r="AA26" s="64" t="s">
        <v>365</v>
      </c>
      <c r="AB26" s="64">
        <v>0</v>
      </c>
      <c r="AC26" s="64">
        <v>0</v>
      </c>
      <c r="AD26" s="64">
        <v>0</v>
      </c>
      <c r="AE26" s="64">
        <v>0</v>
      </c>
      <c r="AF26" s="64">
        <v>0</v>
      </c>
      <c r="AG26" s="64">
        <v>0</v>
      </c>
      <c r="AH26" s="64" t="s">
        <v>365</v>
      </c>
      <c r="AI26" s="64" t="s">
        <v>365</v>
      </c>
      <c r="AJ26" s="64" t="s">
        <v>365</v>
      </c>
      <c r="AK26" s="64" t="s">
        <v>365</v>
      </c>
      <c r="AL26" s="64" t="s">
        <v>365</v>
      </c>
      <c r="AM26" s="64" t="s">
        <v>365</v>
      </c>
      <c r="AN26" s="64">
        <v>0</v>
      </c>
      <c r="AO26" s="64">
        <v>0</v>
      </c>
      <c r="AP26" s="64">
        <v>0</v>
      </c>
      <c r="AQ26" s="64">
        <v>0</v>
      </c>
      <c r="AR26" s="64">
        <v>0</v>
      </c>
      <c r="AS26" s="64">
        <v>0</v>
      </c>
      <c r="AT26" s="64" t="s">
        <v>365</v>
      </c>
      <c r="AU26" s="64" t="s">
        <v>365</v>
      </c>
      <c r="AV26" s="64" t="s">
        <v>365</v>
      </c>
      <c r="AW26" s="64" t="s">
        <v>365</v>
      </c>
      <c r="AX26" s="64" t="s">
        <v>365</v>
      </c>
      <c r="AY26" s="64" t="s">
        <v>365</v>
      </c>
      <c r="AZ26" s="64">
        <v>0</v>
      </c>
      <c r="BA26" s="64">
        <v>0</v>
      </c>
      <c r="BB26" s="64">
        <v>0</v>
      </c>
      <c r="BC26" s="64">
        <v>0</v>
      </c>
      <c r="BD26" s="64">
        <v>0</v>
      </c>
      <c r="BE26" s="64">
        <v>0</v>
      </c>
      <c r="BF26" s="64" t="s">
        <v>365</v>
      </c>
      <c r="BG26" s="64" t="s">
        <v>365</v>
      </c>
      <c r="BH26" s="64" t="s">
        <v>365</v>
      </c>
      <c r="BI26" s="64" t="s">
        <v>365</v>
      </c>
      <c r="BJ26" s="64" t="s">
        <v>365</v>
      </c>
      <c r="BK26" s="64" t="s">
        <v>365</v>
      </c>
      <c r="BL26" s="64" t="s">
        <v>365</v>
      </c>
    </row>
    <row r="27" spans="1:64" ht="31.5">
      <c r="A27" s="54" t="s">
        <v>317</v>
      </c>
      <c r="B27" s="54" t="s">
        <v>318</v>
      </c>
      <c r="C27" s="54" t="s">
        <v>364</v>
      </c>
      <c r="D27" s="64">
        <v>0</v>
      </c>
      <c r="E27" s="64">
        <v>0</v>
      </c>
      <c r="F27" s="64">
        <v>0</v>
      </c>
      <c r="G27" s="64">
        <v>0</v>
      </c>
      <c r="H27" s="64">
        <v>0</v>
      </c>
      <c r="I27" s="64">
        <v>0</v>
      </c>
      <c r="J27" s="64" t="s">
        <v>365</v>
      </c>
      <c r="K27" s="64" t="s">
        <v>365</v>
      </c>
      <c r="L27" s="64" t="s">
        <v>365</v>
      </c>
      <c r="M27" s="64" t="s">
        <v>365</v>
      </c>
      <c r="N27" s="64" t="s">
        <v>365</v>
      </c>
      <c r="O27" s="64" t="s">
        <v>365</v>
      </c>
      <c r="P27" s="64">
        <v>0</v>
      </c>
      <c r="Q27" s="64">
        <v>0</v>
      </c>
      <c r="R27" s="64">
        <v>0</v>
      </c>
      <c r="S27" s="64">
        <v>0</v>
      </c>
      <c r="T27" s="64">
        <v>0</v>
      </c>
      <c r="U27" s="64">
        <v>0</v>
      </c>
      <c r="V27" s="64" t="s">
        <v>365</v>
      </c>
      <c r="W27" s="64" t="s">
        <v>365</v>
      </c>
      <c r="X27" s="64" t="s">
        <v>365</v>
      </c>
      <c r="Y27" s="64" t="s">
        <v>365</v>
      </c>
      <c r="Z27" s="64" t="s">
        <v>365</v>
      </c>
      <c r="AA27" s="64" t="s">
        <v>365</v>
      </c>
      <c r="AB27" s="64">
        <v>0</v>
      </c>
      <c r="AC27" s="64">
        <v>0</v>
      </c>
      <c r="AD27" s="64">
        <v>0</v>
      </c>
      <c r="AE27" s="64">
        <v>0</v>
      </c>
      <c r="AF27" s="64">
        <v>0</v>
      </c>
      <c r="AG27" s="64">
        <v>0</v>
      </c>
      <c r="AH27" s="64" t="s">
        <v>365</v>
      </c>
      <c r="AI27" s="64" t="s">
        <v>365</v>
      </c>
      <c r="AJ27" s="64" t="s">
        <v>365</v>
      </c>
      <c r="AK27" s="64" t="s">
        <v>365</v>
      </c>
      <c r="AL27" s="64" t="s">
        <v>365</v>
      </c>
      <c r="AM27" s="64" t="s">
        <v>365</v>
      </c>
      <c r="AN27" s="64">
        <v>0</v>
      </c>
      <c r="AO27" s="64">
        <v>0</v>
      </c>
      <c r="AP27" s="64">
        <v>0</v>
      </c>
      <c r="AQ27" s="64">
        <v>0</v>
      </c>
      <c r="AR27" s="64">
        <v>0</v>
      </c>
      <c r="AS27" s="64">
        <v>0</v>
      </c>
      <c r="AT27" s="64" t="s">
        <v>365</v>
      </c>
      <c r="AU27" s="64" t="s">
        <v>365</v>
      </c>
      <c r="AV27" s="64" t="s">
        <v>365</v>
      </c>
      <c r="AW27" s="64" t="s">
        <v>365</v>
      </c>
      <c r="AX27" s="64" t="s">
        <v>365</v>
      </c>
      <c r="AY27" s="64" t="s">
        <v>365</v>
      </c>
      <c r="AZ27" s="64">
        <v>0</v>
      </c>
      <c r="BA27" s="64">
        <v>0</v>
      </c>
      <c r="BB27" s="64">
        <v>0</v>
      </c>
      <c r="BC27" s="64">
        <v>0</v>
      </c>
      <c r="BD27" s="64">
        <v>0</v>
      </c>
      <c r="BE27" s="64">
        <v>0</v>
      </c>
      <c r="BF27" s="64" t="s">
        <v>365</v>
      </c>
      <c r="BG27" s="64" t="s">
        <v>365</v>
      </c>
      <c r="BH27" s="64" t="s">
        <v>365</v>
      </c>
      <c r="BI27" s="64" t="s">
        <v>365</v>
      </c>
      <c r="BJ27" s="64" t="s">
        <v>365</v>
      </c>
      <c r="BK27" s="64" t="s">
        <v>365</v>
      </c>
      <c r="BL27" s="64" t="s">
        <v>365</v>
      </c>
    </row>
    <row r="28" spans="1:64" ht="31.5">
      <c r="A28" s="54" t="s">
        <v>319</v>
      </c>
      <c r="B28" s="54" t="s">
        <v>320</v>
      </c>
      <c r="C28" s="54" t="s">
        <v>364</v>
      </c>
      <c r="D28" s="64">
        <v>0</v>
      </c>
      <c r="E28" s="64">
        <v>0</v>
      </c>
      <c r="F28" s="64">
        <v>0</v>
      </c>
      <c r="G28" s="64">
        <v>0</v>
      </c>
      <c r="H28" s="64">
        <v>0</v>
      </c>
      <c r="I28" s="64">
        <v>0</v>
      </c>
      <c r="J28" s="64" t="s">
        <v>365</v>
      </c>
      <c r="K28" s="64" t="s">
        <v>365</v>
      </c>
      <c r="L28" s="64" t="s">
        <v>365</v>
      </c>
      <c r="M28" s="64" t="s">
        <v>365</v>
      </c>
      <c r="N28" s="64" t="s">
        <v>365</v>
      </c>
      <c r="O28" s="64" t="s">
        <v>365</v>
      </c>
      <c r="P28" s="64">
        <v>0</v>
      </c>
      <c r="Q28" s="64">
        <v>0</v>
      </c>
      <c r="R28" s="64">
        <v>0</v>
      </c>
      <c r="S28" s="64">
        <v>0</v>
      </c>
      <c r="T28" s="64">
        <v>0</v>
      </c>
      <c r="U28" s="64">
        <v>0</v>
      </c>
      <c r="V28" s="64" t="s">
        <v>365</v>
      </c>
      <c r="W28" s="64" t="s">
        <v>365</v>
      </c>
      <c r="X28" s="64" t="s">
        <v>365</v>
      </c>
      <c r="Y28" s="64" t="s">
        <v>365</v>
      </c>
      <c r="Z28" s="64" t="s">
        <v>365</v>
      </c>
      <c r="AA28" s="64" t="s">
        <v>365</v>
      </c>
      <c r="AB28" s="64">
        <v>0</v>
      </c>
      <c r="AC28" s="64">
        <v>0</v>
      </c>
      <c r="AD28" s="64">
        <v>0</v>
      </c>
      <c r="AE28" s="64">
        <v>0</v>
      </c>
      <c r="AF28" s="64">
        <v>0</v>
      </c>
      <c r="AG28" s="64">
        <v>0</v>
      </c>
      <c r="AH28" s="64" t="s">
        <v>365</v>
      </c>
      <c r="AI28" s="64" t="s">
        <v>365</v>
      </c>
      <c r="AJ28" s="64" t="s">
        <v>365</v>
      </c>
      <c r="AK28" s="64" t="s">
        <v>365</v>
      </c>
      <c r="AL28" s="64" t="s">
        <v>365</v>
      </c>
      <c r="AM28" s="64" t="s">
        <v>365</v>
      </c>
      <c r="AN28" s="64">
        <v>0</v>
      </c>
      <c r="AO28" s="64">
        <v>0</v>
      </c>
      <c r="AP28" s="64">
        <v>0</v>
      </c>
      <c r="AQ28" s="64">
        <v>0</v>
      </c>
      <c r="AR28" s="64">
        <v>0</v>
      </c>
      <c r="AS28" s="64">
        <v>0</v>
      </c>
      <c r="AT28" s="64" t="s">
        <v>365</v>
      </c>
      <c r="AU28" s="64" t="s">
        <v>365</v>
      </c>
      <c r="AV28" s="64" t="s">
        <v>365</v>
      </c>
      <c r="AW28" s="64" t="s">
        <v>365</v>
      </c>
      <c r="AX28" s="64" t="s">
        <v>365</v>
      </c>
      <c r="AY28" s="64" t="s">
        <v>365</v>
      </c>
      <c r="AZ28" s="64">
        <v>0</v>
      </c>
      <c r="BA28" s="64">
        <v>0</v>
      </c>
      <c r="BB28" s="64">
        <v>0</v>
      </c>
      <c r="BC28" s="64">
        <v>0</v>
      </c>
      <c r="BD28" s="64">
        <v>0</v>
      </c>
      <c r="BE28" s="64">
        <v>0</v>
      </c>
      <c r="BF28" s="64" t="s">
        <v>365</v>
      </c>
      <c r="BG28" s="64" t="s">
        <v>365</v>
      </c>
      <c r="BH28" s="64" t="s">
        <v>365</v>
      </c>
      <c r="BI28" s="64" t="s">
        <v>365</v>
      </c>
      <c r="BJ28" s="64" t="s">
        <v>365</v>
      </c>
      <c r="BK28" s="64" t="s">
        <v>365</v>
      </c>
      <c r="BL28" s="64" t="s">
        <v>365</v>
      </c>
    </row>
    <row r="29" spans="1:64" ht="21">
      <c r="A29" s="54" t="s">
        <v>321</v>
      </c>
      <c r="B29" s="54" t="s">
        <v>322</v>
      </c>
      <c r="C29" s="54" t="s">
        <v>364</v>
      </c>
      <c r="D29" s="64">
        <v>0</v>
      </c>
      <c r="E29" s="64">
        <v>0</v>
      </c>
      <c r="F29" s="64">
        <v>0</v>
      </c>
      <c r="G29" s="64">
        <v>0</v>
      </c>
      <c r="H29" s="64">
        <v>0</v>
      </c>
      <c r="I29" s="64">
        <v>0</v>
      </c>
      <c r="J29" s="64" t="s">
        <v>365</v>
      </c>
      <c r="K29" s="64" t="s">
        <v>365</v>
      </c>
      <c r="L29" s="64" t="s">
        <v>365</v>
      </c>
      <c r="M29" s="64" t="s">
        <v>365</v>
      </c>
      <c r="N29" s="64" t="s">
        <v>365</v>
      </c>
      <c r="O29" s="64" t="s">
        <v>365</v>
      </c>
      <c r="P29" s="64">
        <v>0</v>
      </c>
      <c r="Q29" s="64">
        <v>0</v>
      </c>
      <c r="R29" s="64">
        <v>0</v>
      </c>
      <c r="S29" s="64">
        <v>0</v>
      </c>
      <c r="T29" s="64">
        <v>0</v>
      </c>
      <c r="U29" s="64">
        <v>0</v>
      </c>
      <c r="V29" s="64" t="s">
        <v>365</v>
      </c>
      <c r="W29" s="64" t="s">
        <v>365</v>
      </c>
      <c r="X29" s="64" t="s">
        <v>365</v>
      </c>
      <c r="Y29" s="64" t="s">
        <v>365</v>
      </c>
      <c r="Z29" s="64" t="s">
        <v>365</v>
      </c>
      <c r="AA29" s="64" t="s">
        <v>365</v>
      </c>
      <c r="AB29" s="64">
        <v>0</v>
      </c>
      <c r="AC29" s="64">
        <v>0</v>
      </c>
      <c r="AD29" s="64">
        <v>0</v>
      </c>
      <c r="AE29" s="64">
        <v>0</v>
      </c>
      <c r="AF29" s="64">
        <v>0</v>
      </c>
      <c r="AG29" s="64">
        <v>0</v>
      </c>
      <c r="AH29" s="64" t="s">
        <v>365</v>
      </c>
      <c r="AI29" s="64" t="s">
        <v>365</v>
      </c>
      <c r="AJ29" s="64" t="s">
        <v>365</v>
      </c>
      <c r="AK29" s="64" t="s">
        <v>365</v>
      </c>
      <c r="AL29" s="64" t="s">
        <v>365</v>
      </c>
      <c r="AM29" s="64" t="s">
        <v>365</v>
      </c>
      <c r="AN29" s="64">
        <v>0</v>
      </c>
      <c r="AO29" s="64">
        <v>0</v>
      </c>
      <c r="AP29" s="64">
        <v>0</v>
      </c>
      <c r="AQ29" s="64">
        <v>0</v>
      </c>
      <c r="AR29" s="64">
        <v>0</v>
      </c>
      <c r="AS29" s="64">
        <v>0</v>
      </c>
      <c r="AT29" s="64" t="s">
        <v>365</v>
      </c>
      <c r="AU29" s="64" t="s">
        <v>365</v>
      </c>
      <c r="AV29" s="64" t="s">
        <v>365</v>
      </c>
      <c r="AW29" s="64" t="s">
        <v>365</v>
      </c>
      <c r="AX29" s="64" t="s">
        <v>365</v>
      </c>
      <c r="AY29" s="64" t="s">
        <v>365</v>
      </c>
      <c r="AZ29" s="64">
        <v>0</v>
      </c>
      <c r="BA29" s="64">
        <v>0</v>
      </c>
      <c r="BB29" s="64">
        <v>0</v>
      </c>
      <c r="BC29" s="64">
        <v>0</v>
      </c>
      <c r="BD29" s="64">
        <v>0</v>
      </c>
      <c r="BE29" s="64">
        <v>0</v>
      </c>
      <c r="BF29" s="64" t="s">
        <v>365</v>
      </c>
      <c r="BG29" s="64" t="s">
        <v>365</v>
      </c>
      <c r="BH29" s="64" t="s">
        <v>365</v>
      </c>
      <c r="BI29" s="64" t="s">
        <v>365</v>
      </c>
      <c r="BJ29" s="64" t="s">
        <v>365</v>
      </c>
      <c r="BK29" s="64" t="s">
        <v>365</v>
      </c>
      <c r="BL29" s="64" t="s">
        <v>365</v>
      </c>
    </row>
    <row r="30" spans="1:64" ht="31.5">
      <c r="A30" s="54" t="s">
        <v>323</v>
      </c>
      <c r="B30" s="54" t="s">
        <v>324</v>
      </c>
      <c r="C30" s="54" t="s">
        <v>364</v>
      </c>
      <c r="D30" s="64">
        <f aca="true" t="shared" si="46" ref="D30:I30">D31+D32+D35+D36</f>
        <v>0</v>
      </c>
      <c r="E30" s="64">
        <f t="shared" si="46"/>
        <v>1.7000000000000002</v>
      </c>
      <c r="F30" s="64">
        <f t="shared" si="46"/>
        <v>0</v>
      </c>
      <c r="G30" s="64">
        <f t="shared" si="46"/>
        <v>0</v>
      </c>
      <c r="H30" s="64">
        <f t="shared" si="46"/>
        <v>0</v>
      </c>
      <c r="I30" s="64">
        <f t="shared" si="46"/>
        <v>2</v>
      </c>
      <c r="J30" s="64" t="s">
        <v>365</v>
      </c>
      <c r="K30" s="64" t="s">
        <v>365</v>
      </c>
      <c r="L30" s="64" t="s">
        <v>365</v>
      </c>
      <c r="M30" s="64" t="s">
        <v>365</v>
      </c>
      <c r="N30" s="64" t="s">
        <v>365</v>
      </c>
      <c r="O30" s="64" t="s">
        <v>365</v>
      </c>
      <c r="P30" s="64">
        <f aca="true" t="shared" si="47" ref="P30:U30">P31+P32+P35+P36</f>
        <v>0</v>
      </c>
      <c r="Q30" s="64">
        <f t="shared" si="47"/>
        <v>0</v>
      </c>
      <c r="R30" s="64">
        <f t="shared" si="47"/>
        <v>0</v>
      </c>
      <c r="S30" s="64">
        <f t="shared" si="47"/>
        <v>0</v>
      </c>
      <c r="T30" s="64">
        <f t="shared" si="47"/>
        <v>0</v>
      </c>
      <c r="U30" s="64">
        <f t="shared" si="47"/>
        <v>2</v>
      </c>
      <c r="V30" s="64" t="s">
        <v>365</v>
      </c>
      <c r="W30" s="64" t="s">
        <v>365</v>
      </c>
      <c r="X30" s="64" t="s">
        <v>365</v>
      </c>
      <c r="Y30" s="64" t="s">
        <v>365</v>
      </c>
      <c r="Z30" s="64" t="s">
        <v>365</v>
      </c>
      <c r="AA30" s="64" t="s">
        <v>365</v>
      </c>
      <c r="AB30" s="64">
        <f aca="true" t="shared" si="48" ref="AB30:AG30">AB31+AB32+AB35+AB36</f>
        <v>0</v>
      </c>
      <c r="AC30" s="64">
        <f t="shared" si="48"/>
        <v>1.7000000000000002</v>
      </c>
      <c r="AD30" s="64">
        <f t="shared" si="48"/>
        <v>0</v>
      </c>
      <c r="AE30" s="64">
        <f t="shared" si="48"/>
        <v>0</v>
      </c>
      <c r="AF30" s="64">
        <f t="shared" si="48"/>
        <v>0</v>
      </c>
      <c r="AG30" s="64">
        <f t="shared" si="48"/>
        <v>0</v>
      </c>
      <c r="AH30" s="64" t="s">
        <v>365</v>
      </c>
      <c r="AI30" s="64" t="s">
        <v>365</v>
      </c>
      <c r="AJ30" s="64" t="s">
        <v>365</v>
      </c>
      <c r="AK30" s="64" t="s">
        <v>365</v>
      </c>
      <c r="AL30" s="64" t="s">
        <v>365</v>
      </c>
      <c r="AM30" s="64" t="s">
        <v>365</v>
      </c>
      <c r="AN30" s="64">
        <f aca="true" t="shared" si="49" ref="AN30:AS30">AN31+AN32+AN35+AN36</f>
        <v>0</v>
      </c>
      <c r="AO30" s="64">
        <f t="shared" si="49"/>
        <v>0</v>
      </c>
      <c r="AP30" s="64">
        <f t="shared" si="49"/>
        <v>0</v>
      </c>
      <c r="AQ30" s="64">
        <f t="shared" si="49"/>
        <v>0</v>
      </c>
      <c r="AR30" s="64">
        <f t="shared" si="49"/>
        <v>0</v>
      </c>
      <c r="AS30" s="64">
        <f t="shared" si="49"/>
        <v>0</v>
      </c>
      <c r="AT30" s="64" t="s">
        <v>365</v>
      </c>
      <c r="AU30" s="64" t="s">
        <v>365</v>
      </c>
      <c r="AV30" s="64" t="s">
        <v>365</v>
      </c>
      <c r="AW30" s="64" t="s">
        <v>365</v>
      </c>
      <c r="AX30" s="64" t="s">
        <v>365</v>
      </c>
      <c r="AY30" s="64" t="s">
        <v>365</v>
      </c>
      <c r="AZ30" s="64">
        <f aca="true" t="shared" si="50" ref="AZ30:BE30">AZ31+AZ32+AZ35+AZ36</f>
        <v>0</v>
      </c>
      <c r="BA30" s="64">
        <f t="shared" si="50"/>
        <v>1.7000000000000002</v>
      </c>
      <c r="BB30" s="64">
        <f t="shared" si="50"/>
        <v>0</v>
      </c>
      <c r="BC30" s="64">
        <f t="shared" si="50"/>
        <v>0</v>
      </c>
      <c r="BD30" s="64">
        <f t="shared" si="50"/>
        <v>0</v>
      </c>
      <c r="BE30" s="64">
        <f t="shared" si="50"/>
        <v>2</v>
      </c>
      <c r="BF30" s="64" t="s">
        <v>365</v>
      </c>
      <c r="BG30" s="64" t="s">
        <v>365</v>
      </c>
      <c r="BH30" s="64" t="s">
        <v>365</v>
      </c>
      <c r="BI30" s="64" t="s">
        <v>365</v>
      </c>
      <c r="BJ30" s="64" t="s">
        <v>365</v>
      </c>
      <c r="BK30" s="64" t="s">
        <v>365</v>
      </c>
      <c r="BL30" s="64" t="s">
        <v>365</v>
      </c>
    </row>
    <row r="31" spans="1:64" ht="21">
      <c r="A31" s="54" t="s">
        <v>325</v>
      </c>
      <c r="B31" s="54" t="s">
        <v>326</v>
      </c>
      <c r="C31" s="54" t="s">
        <v>364</v>
      </c>
      <c r="D31" s="64">
        <v>0</v>
      </c>
      <c r="E31" s="64">
        <v>0</v>
      </c>
      <c r="F31" s="64">
        <v>0</v>
      </c>
      <c r="G31" s="64">
        <v>0</v>
      </c>
      <c r="H31" s="64">
        <v>0</v>
      </c>
      <c r="I31" s="64">
        <v>0</v>
      </c>
      <c r="J31" s="64" t="s">
        <v>365</v>
      </c>
      <c r="K31" s="64" t="s">
        <v>365</v>
      </c>
      <c r="L31" s="64" t="s">
        <v>365</v>
      </c>
      <c r="M31" s="64" t="s">
        <v>365</v>
      </c>
      <c r="N31" s="64" t="s">
        <v>365</v>
      </c>
      <c r="O31" s="64" t="s">
        <v>365</v>
      </c>
      <c r="P31" s="64">
        <v>0</v>
      </c>
      <c r="Q31" s="64">
        <v>0</v>
      </c>
      <c r="R31" s="64">
        <v>0</v>
      </c>
      <c r="S31" s="64">
        <v>0</v>
      </c>
      <c r="T31" s="64">
        <v>0</v>
      </c>
      <c r="U31" s="64">
        <v>0</v>
      </c>
      <c r="V31" s="64" t="s">
        <v>365</v>
      </c>
      <c r="W31" s="64" t="s">
        <v>365</v>
      </c>
      <c r="X31" s="64" t="s">
        <v>365</v>
      </c>
      <c r="Y31" s="64" t="s">
        <v>365</v>
      </c>
      <c r="Z31" s="64" t="s">
        <v>365</v>
      </c>
      <c r="AA31" s="64" t="s">
        <v>365</v>
      </c>
      <c r="AB31" s="64">
        <v>0</v>
      </c>
      <c r="AC31" s="64">
        <v>0</v>
      </c>
      <c r="AD31" s="64">
        <v>0</v>
      </c>
      <c r="AE31" s="64">
        <v>0</v>
      </c>
      <c r="AF31" s="64">
        <v>0</v>
      </c>
      <c r="AG31" s="64">
        <v>0</v>
      </c>
      <c r="AH31" s="64" t="s">
        <v>365</v>
      </c>
      <c r="AI31" s="64" t="s">
        <v>365</v>
      </c>
      <c r="AJ31" s="64" t="s">
        <v>365</v>
      </c>
      <c r="AK31" s="64" t="s">
        <v>365</v>
      </c>
      <c r="AL31" s="64" t="s">
        <v>365</v>
      </c>
      <c r="AM31" s="64" t="s">
        <v>365</v>
      </c>
      <c r="AN31" s="64">
        <v>0</v>
      </c>
      <c r="AO31" s="64">
        <v>0</v>
      </c>
      <c r="AP31" s="64">
        <v>0</v>
      </c>
      <c r="AQ31" s="64">
        <v>0</v>
      </c>
      <c r="AR31" s="64">
        <v>0</v>
      </c>
      <c r="AS31" s="64">
        <v>0</v>
      </c>
      <c r="AT31" s="64" t="s">
        <v>365</v>
      </c>
      <c r="AU31" s="64" t="s">
        <v>365</v>
      </c>
      <c r="AV31" s="64" t="s">
        <v>365</v>
      </c>
      <c r="AW31" s="64" t="s">
        <v>365</v>
      </c>
      <c r="AX31" s="64" t="s">
        <v>365</v>
      </c>
      <c r="AY31" s="64" t="s">
        <v>365</v>
      </c>
      <c r="AZ31" s="64">
        <v>0</v>
      </c>
      <c r="BA31" s="64">
        <v>0</v>
      </c>
      <c r="BB31" s="64">
        <v>0</v>
      </c>
      <c r="BC31" s="64">
        <v>0</v>
      </c>
      <c r="BD31" s="64">
        <v>0</v>
      </c>
      <c r="BE31" s="64">
        <v>0</v>
      </c>
      <c r="BF31" s="64" t="s">
        <v>365</v>
      </c>
      <c r="BG31" s="64" t="s">
        <v>365</v>
      </c>
      <c r="BH31" s="64" t="s">
        <v>365</v>
      </c>
      <c r="BI31" s="64" t="s">
        <v>365</v>
      </c>
      <c r="BJ31" s="64" t="s">
        <v>365</v>
      </c>
      <c r="BK31" s="64" t="s">
        <v>365</v>
      </c>
      <c r="BL31" s="64" t="s">
        <v>365</v>
      </c>
    </row>
    <row r="32" spans="1:64" ht="16.5" customHeight="1">
      <c r="A32" s="54" t="s">
        <v>327</v>
      </c>
      <c r="B32" s="54" t="s">
        <v>328</v>
      </c>
      <c r="C32" s="54" t="s">
        <v>364</v>
      </c>
      <c r="D32" s="58">
        <f aca="true" t="shared" si="51" ref="D32:I32">SUM(D33:D34)</f>
        <v>0</v>
      </c>
      <c r="E32" s="58">
        <f t="shared" si="51"/>
        <v>1.7000000000000002</v>
      </c>
      <c r="F32" s="58">
        <f t="shared" si="51"/>
        <v>0</v>
      </c>
      <c r="G32" s="58">
        <f t="shared" si="51"/>
        <v>0</v>
      </c>
      <c r="H32" s="58">
        <f t="shared" si="51"/>
        <v>0</v>
      </c>
      <c r="I32" s="58">
        <f t="shared" si="51"/>
        <v>0</v>
      </c>
      <c r="J32" s="58" t="s">
        <v>365</v>
      </c>
      <c r="K32" s="58" t="s">
        <v>365</v>
      </c>
      <c r="L32" s="58" t="s">
        <v>365</v>
      </c>
      <c r="M32" s="58" t="s">
        <v>365</v>
      </c>
      <c r="N32" s="58" t="s">
        <v>365</v>
      </c>
      <c r="O32" s="58" t="s">
        <v>365</v>
      </c>
      <c r="P32" s="58">
        <f aca="true" t="shared" si="52" ref="P32:U32">SUM(P33:P34)</f>
        <v>0</v>
      </c>
      <c r="Q32" s="58">
        <f t="shared" si="52"/>
        <v>0</v>
      </c>
      <c r="R32" s="58">
        <f t="shared" si="52"/>
        <v>0</v>
      </c>
      <c r="S32" s="58">
        <f t="shared" si="52"/>
        <v>0</v>
      </c>
      <c r="T32" s="58">
        <f t="shared" si="52"/>
        <v>0</v>
      </c>
      <c r="U32" s="58">
        <f t="shared" si="52"/>
        <v>0</v>
      </c>
      <c r="V32" s="58" t="s">
        <v>365</v>
      </c>
      <c r="W32" s="58" t="s">
        <v>365</v>
      </c>
      <c r="X32" s="58" t="s">
        <v>365</v>
      </c>
      <c r="Y32" s="58" t="s">
        <v>365</v>
      </c>
      <c r="Z32" s="58" t="s">
        <v>365</v>
      </c>
      <c r="AA32" s="58" t="s">
        <v>365</v>
      </c>
      <c r="AB32" s="58">
        <f aca="true" t="shared" si="53" ref="AB32:AG32">SUM(AB33:AB34)</f>
        <v>0</v>
      </c>
      <c r="AC32" s="58">
        <f t="shared" si="53"/>
        <v>1.7000000000000002</v>
      </c>
      <c r="AD32" s="58">
        <f t="shared" si="53"/>
        <v>0</v>
      </c>
      <c r="AE32" s="58">
        <f t="shared" si="53"/>
        <v>0</v>
      </c>
      <c r="AF32" s="58">
        <f t="shared" si="53"/>
        <v>0</v>
      </c>
      <c r="AG32" s="58">
        <f t="shared" si="53"/>
        <v>0</v>
      </c>
      <c r="AH32" s="58" t="s">
        <v>365</v>
      </c>
      <c r="AI32" s="58" t="s">
        <v>365</v>
      </c>
      <c r="AJ32" s="58" t="s">
        <v>365</v>
      </c>
      <c r="AK32" s="58" t="s">
        <v>365</v>
      </c>
      <c r="AL32" s="58" t="s">
        <v>365</v>
      </c>
      <c r="AM32" s="58" t="s">
        <v>365</v>
      </c>
      <c r="AN32" s="58">
        <f aca="true" t="shared" si="54" ref="AN32:AS32">SUM(AN33:AN34)</f>
        <v>0</v>
      </c>
      <c r="AO32" s="58">
        <f t="shared" si="54"/>
        <v>0</v>
      </c>
      <c r="AP32" s="58">
        <f t="shared" si="54"/>
        <v>0</v>
      </c>
      <c r="AQ32" s="58">
        <f t="shared" si="54"/>
        <v>0</v>
      </c>
      <c r="AR32" s="58">
        <f t="shared" si="54"/>
        <v>0</v>
      </c>
      <c r="AS32" s="58">
        <f t="shared" si="54"/>
        <v>0</v>
      </c>
      <c r="AT32" s="58" t="s">
        <v>365</v>
      </c>
      <c r="AU32" s="58" t="s">
        <v>365</v>
      </c>
      <c r="AV32" s="58" t="s">
        <v>365</v>
      </c>
      <c r="AW32" s="58" t="s">
        <v>365</v>
      </c>
      <c r="AX32" s="58" t="s">
        <v>365</v>
      </c>
      <c r="AY32" s="58" t="s">
        <v>365</v>
      </c>
      <c r="AZ32" s="58">
        <f aca="true" t="shared" si="55" ref="AZ32:BE32">SUM(AZ33:AZ34)</f>
        <v>0</v>
      </c>
      <c r="BA32" s="58">
        <f t="shared" si="55"/>
        <v>1.7000000000000002</v>
      </c>
      <c r="BB32" s="58">
        <f t="shared" si="55"/>
        <v>0</v>
      </c>
      <c r="BC32" s="58">
        <f t="shared" si="55"/>
        <v>0</v>
      </c>
      <c r="BD32" s="58">
        <f t="shared" si="55"/>
        <v>0</v>
      </c>
      <c r="BE32" s="58">
        <f t="shared" si="55"/>
        <v>0</v>
      </c>
      <c r="BF32" s="58" t="s">
        <v>365</v>
      </c>
      <c r="BG32" s="58" t="s">
        <v>365</v>
      </c>
      <c r="BH32" s="58" t="s">
        <v>365</v>
      </c>
      <c r="BI32" s="58" t="s">
        <v>365</v>
      </c>
      <c r="BJ32" s="58" t="s">
        <v>365</v>
      </c>
      <c r="BK32" s="58" t="s">
        <v>365</v>
      </c>
      <c r="BL32" s="58" t="s">
        <v>365</v>
      </c>
    </row>
    <row r="33" spans="1:64" s="138" customFormat="1" ht="31.5">
      <c r="A33" s="113" t="s">
        <v>327</v>
      </c>
      <c r="B33" s="113" t="s">
        <v>484</v>
      </c>
      <c r="C33" s="113" t="s">
        <v>377</v>
      </c>
      <c r="D33" s="115">
        <v>0</v>
      </c>
      <c r="E33" s="115">
        <v>0.8</v>
      </c>
      <c r="F33" s="115">
        <v>0</v>
      </c>
      <c r="G33" s="115">
        <v>0</v>
      </c>
      <c r="H33" s="115">
        <v>0</v>
      </c>
      <c r="I33" s="115">
        <v>0</v>
      </c>
      <c r="J33" s="115" t="s">
        <v>365</v>
      </c>
      <c r="K33" s="115" t="s">
        <v>365</v>
      </c>
      <c r="L33" s="115" t="s">
        <v>365</v>
      </c>
      <c r="M33" s="115" t="s">
        <v>365</v>
      </c>
      <c r="N33" s="115" t="s">
        <v>365</v>
      </c>
      <c r="O33" s="115" t="s">
        <v>365</v>
      </c>
      <c r="P33" s="115">
        <v>0</v>
      </c>
      <c r="Q33" s="115">
        <v>0</v>
      </c>
      <c r="R33" s="115">
        <v>0</v>
      </c>
      <c r="S33" s="115">
        <v>0</v>
      </c>
      <c r="T33" s="115">
        <v>0</v>
      </c>
      <c r="U33" s="115">
        <v>0</v>
      </c>
      <c r="V33" s="115" t="s">
        <v>365</v>
      </c>
      <c r="W33" s="115" t="s">
        <v>365</v>
      </c>
      <c r="X33" s="115" t="s">
        <v>365</v>
      </c>
      <c r="Y33" s="115" t="s">
        <v>365</v>
      </c>
      <c r="Z33" s="115" t="s">
        <v>365</v>
      </c>
      <c r="AA33" s="115" t="s">
        <v>365</v>
      </c>
      <c r="AB33" s="115">
        <v>0</v>
      </c>
      <c r="AC33" s="115">
        <v>0.8</v>
      </c>
      <c r="AD33" s="115">
        <v>0</v>
      </c>
      <c r="AE33" s="115">
        <v>0</v>
      </c>
      <c r="AF33" s="115">
        <v>0</v>
      </c>
      <c r="AG33" s="115">
        <v>0</v>
      </c>
      <c r="AH33" s="115" t="s">
        <v>365</v>
      </c>
      <c r="AI33" s="115" t="s">
        <v>365</v>
      </c>
      <c r="AJ33" s="115" t="s">
        <v>365</v>
      </c>
      <c r="AK33" s="115" t="s">
        <v>365</v>
      </c>
      <c r="AL33" s="115" t="s">
        <v>365</v>
      </c>
      <c r="AM33" s="115" t="s">
        <v>365</v>
      </c>
      <c r="AN33" s="115">
        <v>0</v>
      </c>
      <c r="AO33" s="115">
        <v>0</v>
      </c>
      <c r="AP33" s="115">
        <v>0</v>
      </c>
      <c r="AQ33" s="115">
        <v>0</v>
      </c>
      <c r="AR33" s="115">
        <v>0</v>
      </c>
      <c r="AS33" s="115">
        <v>0</v>
      </c>
      <c r="AT33" s="115" t="s">
        <v>365</v>
      </c>
      <c r="AU33" s="115" t="s">
        <v>365</v>
      </c>
      <c r="AV33" s="115" t="s">
        <v>365</v>
      </c>
      <c r="AW33" s="115" t="s">
        <v>365</v>
      </c>
      <c r="AX33" s="115" t="s">
        <v>365</v>
      </c>
      <c r="AY33" s="115" t="s">
        <v>365</v>
      </c>
      <c r="AZ33" s="115">
        <f aca="true" t="shared" si="56" ref="AZ33:BE34">P33+AB33+AN33</f>
        <v>0</v>
      </c>
      <c r="BA33" s="115">
        <f t="shared" si="56"/>
        <v>0.8</v>
      </c>
      <c r="BB33" s="115">
        <f t="shared" si="56"/>
        <v>0</v>
      </c>
      <c r="BC33" s="115">
        <f t="shared" si="56"/>
        <v>0</v>
      </c>
      <c r="BD33" s="115">
        <f t="shared" si="56"/>
        <v>0</v>
      </c>
      <c r="BE33" s="115">
        <f t="shared" si="56"/>
        <v>0</v>
      </c>
      <c r="BF33" s="115" t="s">
        <v>365</v>
      </c>
      <c r="BG33" s="115" t="s">
        <v>365</v>
      </c>
      <c r="BH33" s="115" t="s">
        <v>365</v>
      </c>
      <c r="BI33" s="115" t="s">
        <v>365</v>
      </c>
      <c r="BJ33" s="115" t="s">
        <v>365</v>
      </c>
      <c r="BK33" s="115" t="s">
        <v>365</v>
      </c>
      <c r="BL33" s="115" t="s">
        <v>365</v>
      </c>
    </row>
    <row r="34" spans="1:64" s="138" customFormat="1" ht="31.5">
      <c r="A34" s="113" t="s">
        <v>327</v>
      </c>
      <c r="B34" s="113" t="s">
        <v>486</v>
      </c>
      <c r="C34" s="113" t="s">
        <v>378</v>
      </c>
      <c r="D34" s="115">
        <v>0</v>
      </c>
      <c r="E34" s="115">
        <v>0.9</v>
      </c>
      <c r="F34" s="115">
        <v>0</v>
      </c>
      <c r="G34" s="115">
        <v>0</v>
      </c>
      <c r="H34" s="115">
        <v>0</v>
      </c>
      <c r="I34" s="115">
        <v>0</v>
      </c>
      <c r="J34" s="115" t="s">
        <v>365</v>
      </c>
      <c r="K34" s="115" t="s">
        <v>365</v>
      </c>
      <c r="L34" s="115" t="s">
        <v>365</v>
      </c>
      <c r="M34" s="115" t="s">
        <v>365</v>
      </c>
      <c r="N34" s="115" t="s">
        <v>365</v>
      </c>
      <c r="O34" s="115" t="s">
        <v>365</v>
      </c>
      <c r="P34" s="115">
        <v>0</v>
      </c>
      <c r="Q34" s="115">
        <v>0</v>
      </c>
      <c r="R34" s="115">
        <v>0</v>
      </c>
      <c r="S34" s="115">
        <v>0</v>
      </c>
      <c r="T34" s="115">
        <v>0</v>
      </c>
      <c r="U34" s="115">
        <v>0</v>
      </c>
      <c r="V34" s="115" t="s">
        <v>365</v>
      </c>
      <c r="W34" s="115" t="s">
        <v>365</v>
      </c>
      <c r="X34" s="115" t="s">
        <v>365</v>
      </c>
      <c r="Y34" s="115" t="s">
        <v>365</v>
      </c>
      <c r="Z34" s="115" t="s">
        <v>365</v>
      </c>
      <c r="AA34" s="115" t="s">
        <v>365</v>
      </c>
      <c r="AB34" s="115">
        <v>0</v>
      </c>
      <c r="AC34" s="115">
        <v>0.9</v>
      </c>
      <c r="AD34" s="115">
        <v>0</v>
      </c>
      <c r="AE34" s="115">
        <v>0</v>
      </c>
      <c r="AF34" s="115">
        <v>0</v>
      </c>
      <c r="AG34" s="115">
        <v>0</v>
      </c>
      <c r="AH34" s="115" t="s">
        <v>365</v>
      </c>
      <c r="AI34" s="115" t="s">
        <v>365</v>
      </c>
      <c r="AJ34" s="115" t="s">
        <v>365</v>
      </c>
      <c r="AK34" s="115" t="s">
        <v>365</v>
      </c>
      <c r="AL34" s="115" t="s">
        <v>365</v>
      </c>
      <c r="AM34" s="115" t="s">
        <v>365</v>
      </c>
      <c r="AN34" s="115">
        <v>0</v>
      </c>
      <c r="AO34" s="115">
        <v>0</v>
      </c>
      <c r="AP34" s="115">
        <v>0</v>
      </c>
      <c r="AQ34" s="115">
        <v>0</v>
      </c>
      <c r="AR34" s="115">
        <v>0</v>
      </c>
      <c r="AS34" s="115">
        <v>0</v>
      </c>
      <c r="AT34" s="115" t="s">
        <v>365</v>
      </c>
      <c r="AU34" s="115" t="s">
        <v>365</v>
      </c>
      <c r="AV34" s="115" t="s">
        <v>365</v>
      </c>
      <c r="AW34" s="115" t="s">
        <v>365</v>
      </c>
      <c r="AX34" s="115" t="s">
        <v>365</v>
      </c>
      <c r="AY34" s="115" t="s">
        <v>365</v>
      </c>
      <c r="AZ34" s="115">
        <f t="shared" si="56"/>
        <v>0</v>
      </c>
      <c r="BA34" s="115">
        <f t="shared" si="56"/>
        <v>0.9</v>
      </c>
      <c r="BB34" s="115">
        <f t="shared" si="56"/>
        <v>0</v>
      </c>
      <c r="BC34" s="115">
        <f t="shared" si="56"/>
        <v>0</v>
      </c>
      <c r="BD34" s="115">
        <f t="shared" si="56"/>
        <v>0</v>
      </c>
      <c r="BE34" s="115">
        <f t="shared" si="56"/>
        <v>0</v>
      </c>
      <c r="BF34" s="115" t="s">
        <v>365</v>
      </c>
      <c r="BG34" s="115" t="s">
        <v>365</v>
      </c>
      <c r="BH34" s="115" t="s">
        <v>365</v>
      </c>
      <c r="BI34" s="115" t="s">
        <v>365</v>
      </c>
      <c r="BJ34" s="115" t="s">
        <v>365</v>
      </c>
      <c r="BK34" s="115" t="s">
        <v>365</v>
      </c>
      <c r="BL34" s="115" t="s">
        <v>365</v>
      </c>
    </row>
    <row r="35" spans="1:64" ht="12.75">
      <c r="A35" s="54" t="s">
        <v>329</v>
      </c>
      <c r="B35" s="54" t="s">
        <v>330</v>
      </c>
      <c r="C35" s="54" t="s">
        <v>364</v>
      </c>
      <c r="D35" s="64">
        <v>0</v>
      </c>
      <c r="E35" s="64">
        <v>0</v>
      </c>
      <c r="F35" s="64">
        <v>0</v>
      </c>
      <c r="G35" s="64">
        <v>0</v>
      </c>
      <c r="H35" s="64">
        <v>0</v>
      </c>
      <c r="I35" s="64">
        <v>0</v>
      </c>
      <c r="J35" s="64" t="s">
        <v>365</v>
      </c>
      <c r="K35" s="64" t="s">
        <v>365</v>
      </c>
      <c r="L35" s="64" t="s">
        <v>365</v>
      </c>
      <c r="M35" s="64" t="s">
        <v>365</v>
      </c>
      <c r="N35" s="64" t="s">
        <v>365</v>
      </c>
      <c r="O35" s="64" t="s">
        <v>365</v>
      </c>
      <c r="P35" s="64">
        <v>0</v>
      </c>
      <c r="Q35" s="64">
        <v>0</v>
      </c>
      <c r="R35" s="64">
        <v>0</v>
      </c>
      <c r="S35" s="64">
        <v>0</v>
      </c>
      <c r="T35" s="64">
        <v>0</v>
      </c>
      <c r="U35" s="64">
        <v>0</v>
      </c>
      <c r="V35" s="64" t="s">
        <v>365</v>
      </c>
      <c r="W35" s="64" t="s">
        <v>365</v>
      </c>
      <c r="X35" s="64" t="s">
        <v>365</v>
      </c>
      <c r="Y35" s="64" t="s">
        <v>365</v>
      </c>
      <c r="Z35" s="64" t="s">
        <v>365</v>
      </c>
      <c r="AA35" s="64" t="s">
        <v>365</v>
      </c>
      <c r="AB35" s="64">
        <v>0</v>
      </c>
      <c r="AC35" s="64">
        <v>0</v>
      </c>
      <c r="AD35" s="64">
        <v>0</v>
      </c>
      <c r="AE35" s="64">
        <v>0</v>
      </c>
      <c r="AF35" s="64">
        <v>0</v>
      </c>
      <c r="AG35" s="64">
        <v>0</v>
      </c>
      <c r="AH35" s="64" t="s">
        <v>365</v>
      </c>
      <c r="AI35" s="64" t="s">
        <v>365</v>
      </c>
      <c r="AJ35" s="64" t="s">
        <v>365</v>
      </c>
      <c r="AK35" s="64" t="s">
        <v>365</v>
      </c>
      <c r="AL35" s="64" t="s">
        <v>365</v>
      </c>
      <c r="AM35" s="64" t="s">
        <v>365</v>
      </c>
      <c r="AN35" s="64">
        <v>0</v>
      </c>
      <c r="AO35" s="64">
        <v>0</v>
      </c>
      <c r="AP35" s="64">
        <v>0</v>
      </c>
      <c r="AQ35" s="64">
        <v>0</v>
      </c>
      <c r="AR35" s="64">
        <v>0</v>
      </c>
      <c r="AS35" s="64">
        <v>0</v>
      </c>
      <c r="AT35" s="64" t="s">
        <v>365</v>
      </c>
      <c r="AU35" s="64" t="s">
        <v>365</v>
      </c>
      <c r="AV35" s="64" t="s">
        <v>365</v>
      </c>
      <c r="AW35" s="64" t="s">
        <v>365</v>
      </c>
      <c r="AX35" s="64" t="s">
        <v>365</v>
      </c>
      <c r="AY35" s="64" t="s">
        <v>365</v>
      </c>
      <c r="AZ35" s="64">
        <v>0</v>
      </c>
      <c r="BA35" s="64">
        <v>0</v>
      </c>
      <c r="BB35" s="64">
        <v>0</v>
      </c>
      <c r="BC35" s="64">
        <v>0</v>
      </c>
      <c r="BD35" s="64">
        <v>0</v>
      </c>
      <c r="BE35" s="64">
        <v>0</v>
      </c>
      <c r="BF35" s="64" t="s">
        <v>365</v>
      </c>
      <c r="BG35" s="64" t="s">
        <v>365</v>
      </c>
      <c r="BH35" s="64" t="s">
        <v>365</v>
      </c>
      <c r="BI35" s="64" t="s">
        <v>365</v>
      </c>
      <c r="BJ35" s="64" t="s">
        <v>365</v>
      </c>
      <c r="BK35" s="64" t="s">
        <v>365</v>
      </c>
      <c r="BL35" s="64" t="s">
        <v>365</v>
      </c>
    </row>
    <row r="36" spans="1:64" ht="21">
      <c r="A36" s="54" t="s">
        <v>331</v>
      </c>
      <c r="B36" s="54" t="s">
        <v>332</v>
      </c>
      <c r="C36" s="54" t="s">
        <v>364</v>
      </c>
      <c r="D36" s="64">
        <f aca="true" t="shared" si="57" ref="D36:I36">SUM(D37:D41)</f>
        <v>0</v>
      </c>
      <c r="E36" s="64">
        <f t="shared" si="57"/>
        <v>0</v>
      </c>
      <c r="F36" s="64">
        <f t="shared" si="57"/>
        <v>0</v>
      </c>
      <c r="G36" s="64">
        <f t="shared" si="57"/>
        <v>0</v>
      </c>
      <c r="H36" s="64">
        <f t="shared" si="57"/>
        <v>0</v>
      </c>
      <c r="I36" s="64">
        <f t="shared" si="57"/>
        <v>2</v>
      </c>
      <c r="J36" s="64" t="s">
        <v>365</v>
      </c>
      <c r="K36" s="64" t="s">
        <v>365</v>
      </c>
      <c r="L36" s="64" t="s">
        <v>365</v>
      </c>
      <c r="M36" s="64" t="s">
        <v>365</v>
      </c>
      <c r="N36" s="64" t="s">
        <v>365</v>
      </c>
      <c r="O36" s="64" t="s">
        <v>365</v>
      </c>
      <c r="P36" s="64">
        <f aca="true" t="shared" si="58" ref="P36:U36">SUM(P37:P41)</f>
        <v>0</v>
      </c>
      <c r="Q36" s="64">
        <f t="shared" si="58"/>
        <v>0</v>
      </c>
      <c r="R36" s="64">
        <f t="shared" si="58"/>
        <v>0</v>
      </c>
      <c r="S36" s="64">
        <f t="shared" si="58"/>
        <v>0</v>
      </c>
      <c r="T36" s="64">
        <f t="shared" si="58"/>
        <v>0</v>
      </c>
      <c r="U36" s="64">
        <f t="shared" si="58"/>
        <v>2</v>
      </c>
      <c r="V36" s="64" t="s">
        <v>365</v>
      </c>
      <c r="W36" s="64" t="s">
        <v>365</v>
      </c>
      <c r="X36" s="64" t="s">
        <v>365</v>
      </c>
      <c r="Y36" s="64" t="s">
        <v>365</v>
      </c>
      <c r="Z36" s="64" t="s">
        <v>365</v>
      </c>
      <c r="AA36" s="64" t="s">
        <v>365</v>
      </c>
      <c r="AB36" s="64">
        <f aca="true" t="shared" si="59" ref="AB36:AG36">SUM(AB37:AB41)</f>
        <v>0</v>
      </c>
      <c r="AC36" s="64">
        <f t="shared" si="59"/>
        <v>0</v>
      </c>
      <c r="AD36" s="64">
        <f t="shared" si="59"/>
        <v>0</v>
      </c>
      <c r="AE36" s="64">
        <f t="shared" si="59"/>
        <v>0</v>
      </c>
      <c r="AF36" s="64">
        <f t="shared" si="59"/>
        <v>0</v>
      </c>
      <c r="AG36" s="64">
        <f t="shared" si="59"/>
        <v>0</v>
      </c>
      <c r="AH36" s="64" t="s">
        <v>365</v>
      </c>
      <c r="AI36" s="64" t="s">
        <v>365</v>
      </c>
      <c r="AJ36" s="64" t="s">
        <v>365</v>
      </c>
      <c r="AK36" s="64" t="s">
        <v>365</v>
      </c>
      <c r="AL36" s="64" t="s">
        <v>365</v>
      </c>
      <c r="AM36" s="64" t="s">
        <v>365</v>
      </c>
      <c r="AN36" s="64">
        <f aca="true" t="shared" si="60" ref="AN36:AS36">SUM(AN37:AN41)</f>
        <v>0</v>
      </c>
      <c r="AO36" s="64">
        <f t="shared" si="60"/>
        <v>0</v>
      </c>
      <c r="AP36" s="64">
        <f t="shared" si="60"/>
        <v>0</v>
      </c>
      <c r="AQ36" s="64">
        <f t="shared" si="60"/>
        <v>0</v>
      </c>
      <c r="AR36" s="64">
        <f t="shared" si="60"/>
        <v>0</v>
      </c>
      <c r="AS36" s="64">
        <f t="shared" si="60"/>
        <v>0</v>
      </c>
      <c r="AT36" s="64" t="s">
        <v>365</v>
      </c>
      <c r="AU36" s="64" t="s">
        <v>365</v>
      </c>
      <c r="AV36" s="64" t="s">
        <v>365</v>
      </c>
      <c r="AW36" s="64" t="s">
        <v>365</v>
      </c>
      <c r="AX36" s="64" t="s">
        <v>365</v>
      </c>
      <c r="AY36" s="64" t="s">
        <v>365</v>
      </c>
      <c r="AZ36" s="64">
        <f aca="true" t="shared" si="61" ref="AZ36:BE36">SUM(AZ37:AZ41)</f>
        <v>0</v>
      </c>
      <c r="BA36" s="64">
        <f t="shared" si="61"/>
        <v>0</v>
      </c>
      <c r="BB36" s="64">
        <f t="shared" si="61"/>
        <v>0</v>
      </c>
      <c r="BC36" s="64">
        <f t="shared" si="61"/>
        <v>0</v>
      </c>
      <c r="BD36" s="64">
        <f t="shared" si="61"/>
        <v>0</v>
      </c>
      <c r="BE36" s="64">
        <f t="shared" si="61"/>
        <v>2</v>
      </c>
      <c r="BF36" s="64" t="s">
        <v>365</v>
      </c>
      <c r="BG36" s="64" t="s">
        <v>365</v>
      </c>
      <c r="BH36" s="64" t="s">
        <v>365</v>
      </c>
      <c r="BI36" s="64" t="s">
        <v>365</v>
      </c>
      <c r="BJ36" s="64" t="s">
        <v>365</v>
      </c>
      <c r="BK36" s="64" t="s">
        <v>365</v>
      </c>
      <c r="BL36" s="64" t="s">
        <v>365</v>
      </c>
    </row>
    <row r="37" spans="1:64" ht="12.75">
      <c r="A37" s="57"/>
      <c r="B37" s="57" t="s">
        <v>472</v>
      </c>
      <c r="C37" s="57"/>
      <c r="D37" s="57"/>
      <c r="E37" s="57"/>
      <c r="F37" s="57"/>
      <c r="G37" s="57"/>
      <c r="H37" s="57"/>
      <c r="I37" s="57"/>
      <c r="J37" s="57" t="s">
        <v>365</v>
      </c>
      <c r="K37" s="57" t="s">
        <v>365</v>
      </c>
      <c r="L37" s="57" t="s">
        <v>365</v>
      </c>
      <c r="M37" s="57" t="s">
        <v>365</v>
      </c>
      <c r="N37" s="57" t="s">
        <v>365</v>
      </c>
      <c r="O37" s="57" t="s">
        <v>365</v>
      </c>
      <c r="P37" s="57"/>
      <c r="Q37" s="57"/>
      <c r="R37" s="57"/>
      <c r="S37" s="57"/>
      <c r="T37" s="57"/>
      <c r="U37" s="57"/>
      <c r="V37" s="57" t="s">
        <v>365</v>
      </c>
      <c r="W37" s="57" t="s">
        <v>365</v>
      </c>
      <c r="X37" s="57" t="s">
        <v>365</v>
      </c>
      <c r="Y37" s="57" t="s">
        <v>365</v>
      </c>
      <c r="Z37" s="57" t="s">
        <v>365</v>
      </c>
      <c r="AA37" s="57" t="s">
        <v>365</v>
      </c>
      <c r="AB37" s="57"/>
      <c r="AC37" s="57"/>
      <c r="AD37" s="57"/>
      <c r="AE37" s="57"/>
      <c r="AF37" s="57"/>
      <c r="AG37" s="57"/>
      <c r="AH37" s="57" t="s">
        <v>365</v>
      </c>
      <c r="AI37" s="57" t="s">
        <v>365</v>
      </c>
      <c r="AJ37" s="57" t="s">
        <v>365</v>
      </c>
      <c r="AK37" s="57" t="s">
        <v>365</v>
      </c>
      <c r="AL37" s="57" t="s">
        <v>365</v>
      </c>
      <c r="AM37" s="57" t="s">
        <v>365</v>
      </c>
      <c r="AN37" s="57"/>
      <c r="AO37" s="57"/>
      <c r="AP37" s="57"/>
      <c r="AQ37" s="57"/>
      <c r="AR37" s="57"/>
      <c r="AS37" s="57"/>
      <c r="AT37" s="57" t="s">
        <v>365</v>
      </c>
      <c r="AU37" s="57" t="s">
        <v>365</v>
      </c>
      <c r="AV37" s="57" t="s">
        <v>365</v>
      </c>
      <c r="AW37" s="57" t="s">
        <v>365</v>
      </c>
      <c r="AX37" s="57" t="s">
        <v>365</v>
      </c>
      <c r="AY37" s="57" t="s">
        <v>365</v>
      </c>
      <c r="AZ37" s="57"/>
      <c r="BA37" s="57"/>
      <c r="BB37" s="57"/>
      <c r="BC37" s="57"/>
      <c r="BD37" s="57"/>
      <c r="BE37" s="57"/>
      <c r="BF37" s="57" t="s">
        <v>365</v>
      </c>
      <c r="BG37" s="57" t="s">
        <v>365</v>
      </c>
      <c r="BH37" s="57" t="s">
        <v>365</v>
      </c>
      <c r="BI37" s="57" t="s">
        <v>365</v>
      </c>
      <c r="BJ37" s="57" t="s">
        <v>365</v>
      </c>
      <c r="BK37" s="57" t="s">
        <v>365</v>
      </c>
      <c r="BL37" s="57"/>
    </row>
    <row r="38" spans="1:64" s="138" customFormat="1" ht="21">
      <c r="A38" s="113" t="s">
        <v>331</v>
      </c>
      <c r="B38" s="118" t="s">
        <v>361</v>
      </c>
      <c r="C38" s="113" t="s">
        <v>379</v>
      </c>
      <c r="D38" s="115">
        <v>0</v>
      </c>
      <c r="E38" s="115">
        <v>0</v>
      </c>
      <c r="F38" s="115">
        <v>0</v>
      </c>
      <c r="G38" s="115">
        <v>0</v>
      </c>
      <c r="H38" s="115">
        <v>0</v>
      </c>
      <c r="I38" s="115">
        <v>1</v>
      </c>
      <c r="J38" s="115" t="s">
        <v>365</v>
      </c>
      <c r="K38" s="115" t="s">
        <v>365</v>
      </c>
      <c r="L38" s="115" t="s">
        <v>365</v>
      </c>
      <c r="M38" s="115" t="s">
        <v>365</v>
      </c>
      <c r="N38" s="115" t="s">
        <v>365</v>
      </c>
      <c r="O38" s="115" t="s">
        <v>365</v>
      </c>
      <c r="P38" s="115">
        <v>0</v>
      </c>
      <c r="Q38" s="115">
        <v>0</v>
      </c>
      <c r="R38" s="115">
        <v>0</v>
      </c>
      <c r="S38" s="115">
        <v>0</v>
      </c>
      <c r="T38" s="115">
        <v>0</v>
      </c>
      <c r="U38" s="115">
        <v>1</v>
      </c>
      <c r="V38" s="115" t="s">
        <v>365</v>
      </c>
      <c r="W38" s="115" t="s">
        <v>365</v>
      </c>
      <c r="X38" s="115" t="s">
        <v>365</v>
      </c>
      <c r="Y38" s="115" t="s">
        <v>365</v>
      </c>
      <c r="Z38" s="115" t="s">
        <v>365</v>
      </c>
      <c r="AA38" s="115" t="s">
        <v>365</v>
      </c>
      <c r="AB38" s="115">
        <v>0</v>
      </c>
      <c r="AC38" s="115">
        <v>0</v>
      </c>
      <c r="AD38" s="115">
        <v>0</v>
      </c>
      <c r="AE38" s="115">
        <v>0</v>
      </c>
      <c r="AF38" s="115">
        <v>0</v>
      </c>
      <c r="AG38" s="115">
        <v>0</v>
      </c>
      <c r="AH38" s="115" t="s">
        <v>365</v>
      </c>
      <c r="AI38" s="115" t="s">
        <v>365</v>
      </c>
      <c r="AJ38" s="115" t="s">
        <v>365</v>
      </c>
      <c r="AK38" s="115" t="s">
        <v>365</v>
      </c>
      <c r="AL38" s="115" t="s">
        <v>365</v>
      </c>
      <c r="AM38" s="115" t="s">
        <v>365</v>
      </c>
      <c r="AN38" s="115">
        <v>0</v>
      </c>
      <c r="AO38" s="115">
        <v>0</v>
      </c>
      <c r="AP38" s="115">
        <v>0</v>
      </c>
      <c r="AQ38" s="115">
        <v>0</v>
      </c>
      <c r="AR38" s="115">
        <v>0</v>
      </c>
      <c r="AS38" s="115">
        <v>0</v>
      </c>
      <c r="AT38" s="115" t="s">
        <v>365</v>
      </c>
      <c r="AU38" s="115" t="s">
        <v>365</v>
      </c>
      <c r="AV38" s="115" t="s">
        <v>365</v>
      </c>
      <c r="AW38" s="115" t="s">
        <v>365</v>
      </c>
      <c r="AX38" s="115" t="s">
        <v>365</v>
      </c>
      <c r="AY38" s="115" t="s">
        <v>365</v>
      </c>
      <c r="AZ38" s="115">
        <f>P38+AB38+AN38</f>
        <v>0</v>
      </c>
      <c r="BA38" s="115">
        <f aca="true" t="shared" si="62" ref="BA38:BE39">Q38+AC38+AO38</f>
        <v>0</v>
      </c>
      <c r="BB38" s="115">
        <f t="shared" si="62"/>
        <v>0</v>
      </c>
      <c r="BC38" s="115">
        <f t="shared" si="62"/>
        <v>0</v>
      </c>
      <c r="BD38" s="115">
        <f t="shared" si="62"/>
        <v>0</v>
      </c>
      <c r="BE38" s="115">
        <f t="shared" si="62"/>
        <v>1</v>
      </c>
      <c r="BF38" s="115" t="s">
        <v>365</v>
      </c>
      <c r="BG38" s="115" t="s">
        <v>365</v>
      </c>
      <c r="BH38" s="115" t="s">
        <v>365</v>
      </c>
      <c r="BI38" s="115" t="s">
        <v>365</v>
      </c>
      <c r="BJ38" s="115" t="s">
        <v>365</v>
      </c>
      <c r="BK38" s="115" t="s">
        <v>365</v>
      </c>
      <c r="BL38" s="115" t="s">
        <v>365</v>
      </c>
    </row>
    <row r="39" spans="1:64" s="138" customFormat="1" ht="21">
      <c r="A39" s="113" t="s">
        <v>331</v>
      </c>
      <c r="B39" s="118" t="s">
        <v>433</v>
      </c>
      <c r="C39" s="113" t="s">
        <v>434</v>
      </c>
      <c r="D39" s="115">
        <v>0</v>
      </c>
      <c r="E39" s="115">
        <v>0</v>
      </c>
      <c r="F39" s="115">
        <v>0</v>
      </c>
      <c r="G39" s="115">
        <v>0</v>
      </c>
      <c r="H39" s="115">
        <v>0</v>
      </c>
      <c r="I39" s="115">
        <v>1</v>
      </c>
      <c r="J39" s="115" t="s">
        <v>365</v>
      </c>
      <c r="K39" s="115" t="s">
        <v>365</v>
      </c>
      <c r="L39" s="115" t="s">
        <v>365</v>
      </c>
      <c r="M39" s="115" t="s">
        <v>365</v>
      </c>
      <c r="N39" s="115" t="s">
        <v>365</v>
      </c>
      <c r="O39" s="115" t="s">
        <v>365</v>
      </c>
      <c r="P39" s="115">
        <v>0</v>
      </c>
      <c r="Q39" s="115">
        <v>0</v>
      </c>
      <c r="R39" s="115">
        <v>0</v>
      </c>
      <c r="S39" s="115">
        <v>0</v>
      </c>
      <c r="T39" s="115">
        <v>0</v>
      </c>
      <c r="U39" s="115">
        <v>1</v>
      </c>
      <c r="V39" s="115" t="s">
        <v>365</v>
      </c>
      <c r="W39" s="115" t="s">
        <v>365</v>
      </c>
      <c r="X39" s="115" t="s">
        <v>365</v>
      </c>
      <c r="Y39" s="115" t="s">
        <v>365</v>
      </c>
      <c r="Z39" s="115" t="s">
        <v>365</v>
      </c>
      <c r="AA39" s="115" t="s">
        <v>365</v>
      </c>
      <c r="AB39" s="115">
        <v>0</v>
      </c>
      <c r="AC39" s="115">
        <v>0</v>
      </c>
      <c r="AD39" s="115">
        <v>0</v>
      </c>
      <c r="AE39" s="115">
        <v>0</v>
      </c>
      <c r="AF39" s="115">
        <v>0</v>
      </c>
      <c r="AG39" s="115">
        <v>0</v>
      </c>
      <c r="AH39" s="115" t="s">
        <v>365</v>
      </c>
      <c r="AI39" s="115" t="s">
        <v>365</v>
      </c>
      <c r="AJ39" s="115" t="s">
        <v>365</v>
      </c>
      <c r="AK39" s="115" t="s">
        <v>365</v>
      </c>
      <c r="AL39" s="115" t="s">
        <v>365</v>
      </c>
      <c r="AM39" s="115" t="s">
        <v>365</v>
      </c>
      <c r="AN39" s="115">
        <v>0</v>
      </c>
      <c r="AO39" s="115">
        <v>0</v>
      </c>
      <c r="AP39" s="115">
        <v>0</v>
      </c>
      <c r="AQ39" s="115">
        <v>0</v>
      </c>
      <c r="AR39" s="115">
        <v>0</v>
      </c>
      <c r="AS39" s="115">
        <v>0</v>
      </c>
      <c r="AT39" s="115" t="s">
        <v>365</v>
      </c>
      <c r="AU39" s="115" t="s">
        <v>365</v>
      </c>
      <c r="AV39" s="115" t="s">
        <v>365</v>
      </c>
      <c r="AW39" s="115" t="s">
        <v>365</v>
      </c>
      <c r="AX39" s="115" t="s">
        <v>365</v>
      </c>
      <c r="AY39" s="115" t="s">
        <v>365</v>
      </c>
      <c r="AZ39" s="115">
        <f>P39+AB39+AN39</f>
        <v>0</v>
      </c>
      <c r="BA39" s="115">
        <f t="shared" si="62"/>
        <v>0</v>
      </c>
      <c r="BB39" s="115">
        <f t="shared" si="62"/>
        <v>0</v>
      </c>
      <c r="BC39" s="115">
        <f t="shared" si="62"/>
        <v>0</v>
      </c>
      <c r="BD39" s="115">
        <f t="shared" si="62"/>
        <v>0</v>
      </c>
      <c r="BE39" s="115">
        <f t="shared" si="62"/>
        <v>1</v>
      </c>
      <c r="BF39" s="115" t="s">
        <v>365</v>
      </c>
      <c r="BG39" s="115" t="s">
        <v>365</v>
      </c>
      <c r="BH39" s="115" t="s">
        <v>365</v>
      </c>
      <c r="BI39" s="115" t="s">
        <v>365</v>
      </c>
      <c r="BJ39" s="115" t="s">
        <v>365</v>
      </c>
      <c r="BK39" s="115" t="s">
        <v>365</v>
      </c>
      <c r="BL39" s="115" t="s">
        <v>365</v>
      </c>
    </row>
    <row r="40" spans="1:64" ht="12.75">
      <c r="A40" s="105"/>
      <c r="B40" s="106" t="s">
        <v>474</v>
      </c>
      <c r="C40" s="105"/>
      <c r="D40" s="105"/>
      <c r="E40" s="105"/>
      <c r="F40" s="105"/>
      <c r="G40" s="105"/>
      <c r="H40" s="105"/>
      <c r="I40" s="105"/>
      <c r="J40" s="105" t="s">
        <v>365</v>
      </c>
      <c r="K40" s="105" t="s">
        <v>365</v>
      </c>
      <c r="L40" s="105" t="s">
        <v>365</v>
      </c>
      <c r="M40" s="105" t="s">
        <v>365</v>
      </c>
      <c r="N40" s="105" t="s">
        <v>365</v>
      </c>
      <c r="O40" s="105" t="s">
        <v>365</v>
      </c>
      <c r="P40" s="105"/>
      <c r="Q40" s="105"/>
      <c r="R40" s="105"/>
      <c r="S40" s="105"/>
      <c r="T40" s="105"/>
      <c r="U40" s="105"/>
      <c r="V40" s="105" t="s">
        <v>365</v>
      </c>
      <c r="W40" s="105" t="s">
        <v>365</v>
      </c>
      <c r="X40" s="105" t="s">
        <v>365</v>
      </c>
      <c r="Y40" s="105" t="s">
        <v>365</v>
      </c>
      <c r="Z40" s="105" t="s">
        <v>365</v>
      </c>
      <c r="AA40" s="105" t="s">
        <v>365</v>
      </c>
      <c r="AB40" s="105"/>
      <c r="AC40" s="105"/>
      <c r="AD40" s="105"/>
      <c r="AE40" s="105"/>
      <c r="AF40" s="105"/>
      <c r="AG40" s="105"/>
      <c r="AH40" s="105" t="s">
        <v>365</v>
      </c>
      <c r="AI40" s="105" t="s">
        <v>365</v>
      </c>
      <c r="AJ40" s="105" t="s">
        <v>365</v>
      </c>
      <c r="AK40" s="105" t="s">
        <v>365</v>
      </c>
      <c r="AL40" s="105" t="s">
        <v>365</v>
      </c>
      <c r="AM40" s="105" t="s">
        <v>365</v>
      </c>
      <c r="AN40" s="105"/>
      <c r="AO40" s="105"/>
      <c r="AP40" s="105"/>
      <c r="AQ40" s="105"/>
      <c r="AR40" s="105"/>
      <c r="AS40" s="105"/>
      <c r="AT40" s="105" t="s">
        <v>365</v>
      </c>
      <c r="AU40" s="105" t="s">
        <v>365</v>
      </c>
      <c r="AV40" s="105" t="s">
        <v>365</v>
      </c>
      <c r="AW40" s="105" t="s">
        <v>365</v>
      </c>
      <c r="AX40" s="105" t="s">
        <v>365</v>
      </c>
      <c r="AY40" s="105" t="s">
        <v>365</v>
      </c>
      <c r="AZ40" s="105"/>
      <c r="BA40" s="105"/>
      <c r="BB40" s="105"/>
      <c r="BC40" s="105"/>
      <c r="BD40" s="105"/>
      <c r="BE40" s="105"/>
      <c r="BF40" s="105" t="s">
        <v>365</v>
      </c>
      <c r="BG40" s="105" t="s">
        <v>365</v>
      </c>
      <c r="BH40" s="105" t="s">
        <v>365</v>
      </c>
      <c r="BI40" s="105" t="s">
        <v>365</v>
      </c>
      <c r="BJ40" s="105" t="s">
        <v>365</v>
      </c>
      <c r="BK40" s="105" t="s">
        <v>365</v>
      </c>
      <c r="BL40" s="105"/>
    </row>
    <row r="41" spans="1:64" s="138" customFormat="1" ht="42">
      <c r="A41" s="113" t="s">
        <v>331</v>
      </c>
      <c r="B41" s="113" t="s">
        <v>481</v>
      </c>
      <c r="C41" s="113" t="s">
        <v>449</v>
      </c>
      <c r="D41" s="116">
        <f>'прил.2'!H39</f>
        <v>0</v>
      </c>
      <c r="E41" s="116">
        <f>'прил.2'!I39</f>
        <v>0</v>
      </c>
      <c r="F41" s="116">
        <f>'прил.2'!J39</f>
        <v>0</v>
      </c>
      <c r="G41" s="116">
        <f>'прил.2'!K39</f>
        <v>0</v>
      </c>
      <c r="H41" s="116">
        <f>'прил.2'!L39</f>
        <v>0</v>
      </c>
      <c r="I41" s="116">
        <f>'прил.2'!M39</f>
        <v>0</v>
      </c>
      <c r="J41" s="116" t="s">
        <v>365</v>
      </c>
      <c r="K41" s="116" t="s">
        <v>365</v>
      </c>
      <c r="L41" s="116" t="s">
        <v>365</v>
      </c>
      <c r="M41" s="116" t="s">
        <v>365</v>
      </c>
      <c r="N41" s="116" t="s">
        <v>365</v>
      </c>
      <c r="O41" s="116" t="s">
        <v>365</v>
      </c>
      <c r="P41" s="116">
        <f>'прил.2'!T39</f>
        <v>0</v>
      </c>
      <c r="Q41" s="116">
        <f>'прил.2'!U39</f>
        <v>0</v>
      </c>
      <c r="R41" s="116">
        <f>'прил.2'!V39</f>
        <v>0</v>
      </c>
      <c r="S41" s="116">
        <f>'прил.2'!W39</f>
        <v>0</v>
      </c>
      <c r="T41" s="116">
        <f>'прил.2'!X39</f>
        <v>0</v>
      </c>
      <c r="U41" s="116">
        <f>'прил.2'!Y39</f>
        <v>0</v>
      </c>
      <c r="V41" s="116" t="s">
        <v>365</v>
      </c>
      <c r="W41" s="116" t="s">
        <v>365</v>
      </c>
      <c r="X41" s="116" t="s">
        <v>365</v>
      </c>
      <c r="Y41" s="116" t="s">
        <v>365</v>
      </c>
      <c r="Z41" s="116" t="s">
        <v>365</v>
      </c>
      <c r="AA41" s="116" t="s">
        <v>365</v>
      </c>
      <c r="AB41" s="116">
        <f>'прил.2'!AF39</f>
        <v>0</v>
      </c>
      <c r="AC41" s="116">
        <f>'прил.2'!AG39</f>
        <v>0</v>
      </c>
      <c r="AD41" s="116">
        <f>'прил.2'!AH39</f>
        <v>0</v>
      </c>
      <c r="AE41" s="116">
        <f>'прил.2'!AI39</f>
        <v>0</v>
      </c>
      <c r="AF41" s="116">
        <f>'прил.2'!AJ39</f>
        <v>0</v>
      </c>
      <c r="AG41" s="116">
        <f>'прил.2'!AK39</f>
        <v>0</v>
      </c>
      <c r="AH41" s="116" t="s">
        <v>365</v>
      </c>
      <c r="AI41" s="116" t="s">
        <v>365</v>
      </c>
      <c r="AJ41" s="116" t="s">
        <v>365</v>
      </c>
      <c r="AK41" s="116" t="s">
        <v>365</v>
      </c>
      <c r="AL41" s="116" t="s">
        <v>365</v>
      </c>
      <c r="AM41" s="116" t="s">
        <v>365</v>
      </c>
      <c r="AN41" s="116">
        <f>'прил.2'!AR39</f>
        <v>0</v>
      </c>
      <c r="AO41" s="116">
        <f>'прил.2'!AS39</f>
        <v>0</v>
      </c>
      <c r="AP41" s="116">
        <f>'прил.2'!AT39</f>
        <v>0</v>
      </c>
      <c r="AQ41" s="116">
        <f>'прил.2'!AU39</f>
        <v>0</v>
      </c>
      <c r="AR41" s="116">
        <f>'прил.2'!AV39</f>
        <v>0</v>
      </c>
      <c r="AS41" s="116">
        <f>'прил.2'!AW39</f>
        <v>0</v>
      </c>
      <c r="AT41" s="116" t="s">
        <v>365</v>
      </c>
      <c r="AU41" s="116" t="s">
        <v>365</v>
      </c>
      <c r="AV41" s="116" t="s">
        <v>365</v>
      </c>
      <c r="AW41" s="116" t="s">
        <v>365</v>
      </c>
      <c r="AX41" s="116" t="s">
        <v>365</v>
      </c>
      <c r="AY41" s="116" t="s">
        <v>365</v>
      </c>
      <c r="AZ41" s="115">
        <f aca="true" t="shared" si="63" ref="AZ41:BE41">P41+AB41+AN41</f>
        <v>0</v>
      </c>
      <c r="BA41" s="115">
        <f t="shared" si="63"/>
        <v>0</v>
      </c>
      <c r="BB41" s="115">
        <f t="shared" si="63"/>
        <v>0</v>
      </c>
      <c r="BC41" s="115">
        <f t="shared" si="63"/>
        <v>0</v>
      </c>
      <c r="BD41" s="115">
        <f t="shared" si="63"/>
        <v>0</v>
      </c>
      <c r="BE41" s="115">
        <f t="shared" si="63"/>
        <v>0</v>
      </c>
      <c r="BF41" s="115" t="s">
        <v>365</v>
      </c>
      <c r="BG41" s="115" t="s">
        <v>365</v>
      </c>
      <c r="BH41" s="115" t="s">
        <v>365</v>
      </c>
      <c r="BI41" s="115" t="s">
        <v>365</v>
      </c>
      <c r="BJ41" s="115" t="s">
        <v>365</v>
      </c>
      <c r="BK41" s="115" t="s">
        <v>365</v>
      </c>
      <c r="BL41" s="115" t="s">
        <v>365</v>
      </c>
    </row>
    <row r="42" spans="1:64" ht="21">
      <c r="A42" s="87" t="s">
        <v>333</v>
      </c>
      <c r="B42" s="87" t="s">
        <v>334</v>
      </c>
      <c r="C42" s="87" t="s">
        <v>364</v>
      </c>
      <c r="D42" s="88">
        <f>D43+D69+D72+D74</f>
        <v>0</v>
      </c>
      <c r="E42" s="88">
        <f aca="true" t="shared" si="64" ref="E42:BE42">E43+E69+E72+E74</f>
        <v>3.27</v>
      </c>
      <c r="F42" s="88">
        <f t="shared" si="64"/>
        <v>0</v>
      </c>
      <c r="G42" s="88">
        <f t="shared" si="64"/>
        <v>0</v>
      </c>
      <c r="H42" s="88">
        <f t="shared" si="64"/>
        <v>0</v>
      </c>
      <c r="I42" s="88">
        <f t="shared" si="64"/>
        <v>28</v>
      </c>
      <c r="J42" s="88" t="s">
        <v>365</v>
      </c>
      <c r="K42" s="88" t="s">
        <v>365</v>
      </c>
      <c r="L42" s="88" t="s">
        <v>365</v>
      </c>
      <c r="M42" s="88" t="s">
        <v>365</v>
      </c>
      <c r="N42" s="88" t="s">
        <v>365</v>
      </c>
      <c r="O42" s="88" t="s">
        <v>365</v>
      </c>
      <c r="P42" s="88">
        <f t="shared" si="64"/>
        <v>0</v>
      </c>
      <c r="Q42" s="88">
        <f t="shared" si="64"/>
        <v>0</v>
      </c>
      <c r="R42" s="88">
        <f t="shared" si="64"/>
        <v>0</v>
      </c>
      <c r="S42" s="88">
        <f t="shared" si="64"/>
        <v>0</v>
      </c>
      <c r="T42" s="88">
        <f t="shared" si="64"/>
        <v>0</v>
      </c>
      <c r="U42" s="88">
        <f t="shared" si="64"/>
        <v>28</v>
      </c>
      <c r="V42" s="88" t="s">
        <v>365</v>
      </c>
      <c r="W42" s="88" t="s">
        <v>365</v>
      </c>
      <c r="X42" s="88" t="s">
        <v>365</v>
      </c>
      <c r="Y42" s="88" t="s">
        <v>365</v>
      </c>
      <c r="Z42" s="88" t="s">
        <v>365</v>
      </c>
      <c r="AA42" s="88" t="s">
        <v>365</v>
      </c>
      <c r="AB42" s="88">
        <f t="shared" si="64"/>
        <v>0</v>
      </c>
      <c r="AC42" s="88">
        <f t="shared" si="64"/>
        <v>3.27</v>
      </c>
      <c r="AD42" s="88">
        <f t="shared" si="64"/>
        <v>0</v>
      </c>
      <c r="AE42" s="88">
        <f t="shared" si="64"/>
        <v>0</v>
      </c>
      <c r="AF42" s="88">
        <f t="shared" si="64"/>
        <v>0</v>
      </c>
      <c r="AG42" s="88">
        <f t="shared" si="64"/>
        <v>0</v>
      </c>
      <c r="AH42" s="88" t="s">
        <v>365</v>
      </c>
      <c r="AI42" s="88" t="s">
        <v>365</v>
      </c>
      <c r="AJ42" s="88" t="s">
        <v>365</v>
      </c>
      <c r="AK42" s="88" t="s">
        <v>365</v>
      </c>
      <c r="AL42" s="88" t="s">
        <v>365</v>
      </c>
      <c r="AM42" s="88" t="s">
        <v>365</v>
      </c>
      <c r="AN42" s="88">
        <f t="shared" si="64"/>
        <v>0</v>
      </c>
      <c r="AO42" s="88">
        <f t="shared" si="64"/>
        <v>0</v>
      </c>
      <c r="AP42" s="88">
        <f t="shared" si="64"/>
        <v>0</v>
      </c>
      <c r="AQ42" s="88">
        <f t="shared" si="64"/>
        <v>0</v>
      </c>
      <c r="AR42" s="88">
        <f t="shared" si="64"/>
        <v>0</v>
      </c>
      <c r="AS42" s="88">
        <f t="shared" si="64"/>
        <v>0</v>
      </c>
      <c r="AT42" s="88" t="s">
        <v>365</v>
      </c>
      <c r="AU42" s="88" t="s">
        <v>365</v>
      </c>
      <c r="AV42" s="88" t="s">
        <v>365</v>
      </c>
      <c r="AW42" s="88" t="s">
        <v>365</v>
      </c>
      <c r="AX42" s="88" t="s">
        <v>365</v>
      </c>
      <c r="AY42" s="88" t="s">
        <v>365</v>
      </c>
      <c r="AZ42" s="88">
        <f t="shared" si="64"/>
        <v>0</v>
      </c>
      <c r="BA42" s="88">
        <f t="shared" si="64"/>
        <v>3.27</v>
      </c>
      <c r="BB42" s="88">
        <f t="shared" si="64"/>
        <v>0</v>
      </c>
      <c r="BC42" s="88">
        <f t="shared" si="64"/>
        <v>0</v>
      </c>
      <c r="BD42" s="88">
        <f t="shared" si="64"/>
        <v>0</v>
      </c>
      <c r="BE42" s="88">
        <f t="shared" si="64"/>
        <v>28</v>
      </c>
      <c r="BF42" s="88" t="s">
        <v>365</v>
      </c>
      <c r="BG42" s="88" t="s">
        <v>365</v>
      </c>
      <c r="BH42" s="88" t="s">
        <v>365</v>
      </c>
      <c r="BI42" s="88" t="s">
        <v>365</v>
      </c>
      <c r="BJ42" s="88" t="s">
        <v>365</v>
      </c>
      <c r="BK42" s="88" t="s">
        <v>365</v>
      </c>
      <c r="BL42" s="88" t="s">
        <v>365</v>
      </c>
    </row>
    <row r="43" spans="1:64" ht="21">
      <c r="A43" s="87" t="s">
        <v>335</v>
      </c>
      <c r="B43" s="87" t="s">
        <v>336</v>
      </c>
      <c r="C43" s="87" t="s">
        <v>364</v>
      </c>
      <c r="D43" s="88">
        <f>SUM(D45:D68)</f>
        <v>0</v>
      </c>
      <c r="E43" s="88">
        <f aca="true" t="shared" si="65" ref="E43:BE43">SUM(E45:E68)</f>
        <v>0</v>
      </c>
      <c r="F43" s="88">
        <f t="shared" si="65"/>
        <v>0</v>
      </c>
      <c r="G43" s="88">
        <f t="shared" si="65"/>
        <v>0</v>
      </c>
      <c r="H43" s="88">
        <f t="shared" si="65"/>
        <v>0</v>
      </c>
      <c r="I43" s="88">
        <f t="shared" si="65"/>
        <v>28</v>
      </c>
      <c r="J43" s="88" t="s">
        <v>365</v>
      </c>
      <c r="K43" s="88" t="s">
        <v>365</v>
      </c>
      <c r="L43" s="88" t="s">
        <v>365</v>
      </c>
      <c r="M43" s="88" t="s">
        <v>365</v>
      </c>
      <c r="N43" s="88" t="s">
        <v>365</v>
      </c>
      <c r="O43" s="88" t="s">
        <v>365</v>
      </c>
      <c r="P43" s="88">
        <f t="shared" si="65"/>
        <v>0</v>
      </c>
      <c r="Q43" s="88">
        <f t="shared" si="65"/>
        <v>0</v>
      </c>
      <c r="R43" s="88">
        <f t="shared" si="65"/>
        <v>0</v>
      </c>
      <c r="S43" s="88">
        <f t="shared" si="65"/>
        <v>0</v>
      </c>
      <c r="T43" s="88">
        <f t="shared" si="65"/>
        <v>0</v>
      </c>
      <c r="U43" s="88">
        <f t="shared" si="65"/>
        <v>28</v>
      </c>
      <c r="V43" s="88" t="s">
        <v>365</v>
      </c>
      <c r="W43" s="88" t="s">
        <v>365</v>
      </c>
      <c r="X43" s="88" t="s">
        <v>365</v>
      </c>
      <c r="Y43" s="88" t="s">
        <v>365</v>
      </c>
      <c r="Z43" s="88" t="s">
        <v>365</v>
      </c>
      <c r="AA43" s="88" t="s">
        <v>365</v>
      </c>
      <c r="AB43" s="88">
        <f t="shared" si="65"/>
        <v>0</v>
      </c>
      <c r="AC43" s="88">
        <f t="shared" si="65"/>
        <v>0</v>
      </c>
      <c r="AD43" s="88">
        <f t="shared" si="65"/>
        <v>0</v>
      </c>
      <c r="AE43" s="88">
        <f t="shared" si="65"/>
        <v>0</v>
      </c>
      <c r="AF43" s="88">
        <f t="shared" si="65"/>
        <v>0</v>
      </c>
      <c r="AG43" s="88">
        <f t="shared" si="65"/>
        <v>0</v>
      </c>
      <c r="AH43" s="88" t="s">
        <v>365</v>
      </c>
      <c r="AI43" s="88" t="s">
        <v>365</v>
      </c>
      <c r="AJ43" s="88" t="s">
        <v>365</v>
      </c>
      <c r="AK43" s="88" t="s">
        <v>365</v>
      </c>
      <c r="AL43" s="88" t="s">
        <v>365</v>
      </c>
      <c r="AM43" s="88" t="s">
        <v>365</v>
      </c>
      <c r="AN43" s="88">
        <f t="shared" si="65"/>
        <v>0</v>
      </c>
      <c r="AO43" s="88">
        <f t="shared" si="65"/>
        <v>0</v>
      </c>
      <c r="AP43" s="88">
        <f t="shared" si="65"/>
        <v>0</v>
      </c>
      <c r="AQ43" s="88">
        <f t="shared" si="65"/>
        <v>0</v>
      </c>
      <c r="AR43" s="88">
        <f t="shared" si="65"/>
        <v>0</v>
      </c>
      <c r="AS43" s="88">
        <f t="shared" si="65"/>
        <v>0</v>
      </c>
      <c r="AT43" s="88" t="s">
        <v>365</v>
      </c>
      <c r="AU43" s="88" t="s">
        <v>365</v>
      </c>
      <c r="AV43" s="88" t="s">
        <v>365</v>
      </c>
      <c r="AW43" s="88" t="s">
        <v>365</v>
      </c>
      <c r="AX43" s="88" t="s">
        <v>365</v>
      </c>
      <c r="AY43" s="88" t="s">
        <v>365</v>
      </c>
      <c r="AZ43" s="88">
        <f t="shared" si="65"/>
        <v>0</v>
      </c>
      <c r="BA43" s="88">
        <f t="shared" si="65"/>
        <v>0</v>
      </c>
      <c r="BB43" s="88">
        <f t="shared" si="65"/>
        <v>0</v>
      </c>
      <c r="BC43" s="88">
        <f t="shared" si="65"/>
        <v>0</v>
      </c>
      <c r="BD43" s="88">
        <f t="shared" si="65"/>
        <v>0</v>
      </c>
      <c r="BE43" s="88">
        <f t="shared" si="65"/>
        <v>28</v>
      </c>
      <c r="BF43" s="88" t="s">
        <v>365</v>
      </c>
      <c r="BG43" s="88" t="s">
        <v>365</v>
      </c>
      <c r="BH43" s="88" t="s">
        <v>365</v>
      </c>
      <c r="BI43" s="88" t="s">
        <v>365</v>
      </c>
      <c r="BJ43" s="88" t="s">
        <v>365</v>
      </c>
      <c r="BK43" s="88" t="s">
        <v>365</v>
      </c>
      <c r="BL43" s="88" t="s">
        <v>365</v>
      </c>
    </row>
    <row r="44" spans="1:64" ht="12.75">
      <c r="A44" s="105"/>
      <c r="B44" s="105" t="s">
        <v>472</v>
      </c>
      <c r="C44" s="105"/>
      <c r="D44" s="105"/>
      <c r="E44" s="105"/>
      <c r="F44" s="105"/>
      <c r="G44" s="105"/>
      <c r="H44" s="105"/>
      <c r="I44" s="105"/>
      <c r="J44" s="105" t="s">
        <v>365</v>
      </c>
      <c r="K44" s="105" t="s">
        <v>365</v>
      </c>
      <c r="L44" s="105" t="s">
        <v>365</v>
      </c>
      <c r="M44" s="105" t="s">
        <v>365</v>
      </c>
      <c r="N44" s="105" t="s">
        <v>365</v>
      </c>
      <c r="O44" s="105" t="s">
        <v>365</v>
      </c>
      <c r="P44" s="105"/>
      <c r="Q44" s="105"/>
      <c r="R44" s="105"/>
      <c r="S44" s="105"/>
      <c r="T44" s="105"/>
      <c r="U44" s="105"/>
      <c r="V44" s="105" t="s">
        <v>365</v>
      </c>
      <c r="W44" s="105" t="s">
        <v>365</v>
      </c>
      <c r="X44" s="105" t="s">
        <v>365</v>
      </c>
      <c r="Y44" s="105" t="s">
        <v>365</v>
      </c>
      <c r="Z44" s="105" t="s">
        <v>365</v>
      </c>
      <c r="AA44" s="105" t="s">
        <v>365</v>
      </c>
      <c r="AB44" s="105"/>
      <c r="AC44" s="105"/>
      <c r="AD44" s="105"/>
      <c r="AE44" s="105"/>
      <c r="AF44" s="105"/>
      <c r="AG44" s="105"/>
      <c r="AH44" s="105" t="s">
        <v>365</v>
      </c>
      <c r="AI44" s="105" t="s">
        <v>365</v>
      </c>
      <c r="AJ44" s="105" t="s">
        <v>365</v>
      </c>
      <c r="AK44" s="105" t="s">
        <v>365</v>
      </c>
      <c r="AL44" s="105" t="s">
        <v>365</v>
      </c>
      <c r="AM44" s="105" t="s">
        <v>365</v>
      </c>
      <c r="AN44" s="105"/>
      <c r="AO44" s="105"/>
      <c r="AP44" s="105"/>
      <c r="AQ44" s="105"/>
      <c r="AR44" s="105"/>
      <c r="AS44" s="105"/>
      <c r="AT44" s="105" t="s">
        <v>365</v>
      </c>
      <c r="AU44" s="105" t="s">
        <v>365</v>
      </c>
      <c r="AV44" s="105" t="s">
        <v>365</v>
      </c>
      <c r="AW44" s="105" t="s">
        <v>365</v>
      </c>
      <c r="AX44" s="105" t="s">
        <v>365</v>
      </c>
      <c r="AY44" s="105" t="s">
        <v>365</v>
      </c>
      <c r="AZ44" s="105"/>
      <c r="BA44" s="105"/>
      <c r="BB44" s="105"/>
      <c r="BC44" s="105"/>
      <c r="BD44" s="105"/>
      <c r="BE44" s="105"/>
      <c r="BF44" s="105" t="s">
        <v>365</v>
      </c>
      <c r="BG44" s="105" t="s">
        <v>365</v>
      </c>
      <c r="BH44" s="105" t="s">
        <v>365</v>
      </c>
      <c r="BI44" s="105" t="s">
        <v>365</v>
      </c>
      <c r="BJ44" s="105" t="s">
        <v>365</v>
      </c>
      <c r="BK44" s="105" t="s">
        <v>365</v>
      </c>
      <c r="BL44" s="105"/>
    </row>
    <row r="45" spans="1:64" s="138" customFormat="1" ht="42">
      <c r="A45" s="113" t="s">
        <v>335</v>
      </c>
      <c r="B45" s="118" t="s">
        <v>372</v>
      </c>
      <c r="C45" s="113" t="s">
        <v>436</v>
      </c>
      <c r="D45" s="115">
        <v>0</v>
      </c>
      <c r="E45" s="115">
        <v>0</v>
      </c>
      <c r="F45" s="115">
        <v>0</v>
      </c>
      <c r="G45" s="115">
        <v>0</v>
      </c>
      <c r="H45" s="115">
        <v>0</v>
      </c>
      <c r="I45" s="115">
        <v>0</v>
      </c>
      <c r="J45" s="115" t="s">
        <v>365</v>
      </c>
      <c r="K45" s="115" t="s">
        <v>365</v>
      </c>
      <c r="L45" s="115" t="s">
        <v>365</v>
      </c>
      <c r="M45" s="115" t="s">
        <v>365</v>
      </c>
      <c r="N45" s="115" t="s">
        <v>365</v>
      </c>
      <c r="O45" s="115" t="s">
        <v>365</v>
      </c>
      <c r="P45" s="115">
        <v>0</v>
      </c>
      <c r="Q45" s="115">
        <v>0</v>
      </c>
      <c r="R45" s="115">
        <v>0</v>
      </c>
      <c r="S45" s="115">
        <v>0</v>
      </c>
      <c r="T45" s="115">
        <v>0</v>
      </c>
      <c r="U45" s="115">
        <v>0</v>
      </c>
      <c r="V45" s="115" t="s">
        <v>365</v>
      </c>
      <c r="W45" s="115" t="s">
        <v>365</v>
      </c>
      <c r="X45" s="115" t="s">
        <v>365</v>
      </c>
      <c r="Y45" s="115" t="s">
        <v>365</v>
      </c>
      <c r="Z45" s="115" t="s">
        <v>365</v>
      </c>
      <c r="AA45" s="115" t="s">
        <v>365</v>
      </c>
      <c r="AB45" s="115">
        <v>0</v>
      </c>
      <c r="AC45" s="115">
        <v>0</v>
      </c>
      <c r="AD45" s="115">
        <v>0</v>
      </c>
      <c r="AE45" s="115">
        <v>0</v>
      </c>
      <c r="AF45" s="115">
        <v>0</v>
      </c>
      <c r="AG45" s="115">
        <v>0</v>
      </c>
      <c r="AH45" s="115" t="s">
        <v>365</v>
      </c>
      <c r="AI45" s="115" t="s">
        <v>365</v>
      </c>
      <c r="AJ45" s="115" t="s">
        <v>365</v>
      </c>
      <c r="AK45" s="115" t="s">
        <v>365</v>
      </c>
      <c r="AL45" s="115" t="s">
        <v>365</v>
      </c>
      <c r="AM45" s="115" t="s">
        <v>365</v>
      </c>
      <c r="AN45" s="115">
        <v>0</v>
      </c>
      <c r="AO45" s="115">
        <v>0</v>
      </c>
      <c r="AP45" s="115">
        <v>0</v>
      </c>
      <c r="AQ45" s="115">
        <v>0</v>
      </c>
      <c r="AR45" s="115">
        <v>0</v>
      </c>
      <c r="AS45" s="115">
        <v>0</v>
      </c>
      <c r="AT45" s="115" t="s">
        <v>365</v>
      </c>
      <c r="AU45" s="115" t="s">
        <v>365</v>
      </c>
      <c r="AV45" s="115" t="s">
        <v>365</v>
      </c>
      <c r="AW45" s="115" t="s">
        <v>365</v>
      </c>
      <c r="AX45" s="115" t="s">
        <v>365</v>
      </c>
      <c r="AY45" s="115" t="s">
        <v>365</v>
      </c>
      <c r="AZ45" s="115">
        <f aca="true" t="shared" si="66" ref="AZ45:AZ50">P45+AB45+AN45</f>
        <v>0</v>
      </c>
      <c r="BA45" s="115">
        <f aca="true" t="shared" si="67" ref="BA45:BA50">Q45+AC45+AO45</f>
        <v>0</v>
      </c>
      <c r="BB45" s="115">
        <f aca="true" t="shared" si="68" ref="BB45:BB50">R45+AD45+AP45</f>
        <v>0</v>
      </c>
      <c r="BC45" s="115">
        <f aca="true" t="shared" si="69" ref="BC45:BC50">S45+AE45+AQ45</f>
        <v>0</v>
      </c>
      <c r="BD45" s="115">
        <f aca="true" t="shared" si="70" ref="BD45:BD50">T45+AF45+AR45</f>
        <v>0</v>
      </c>
      <c r="BE45" s="115">
        <f aca="true" t="shared" si="71" ref="BE45:BE50">U45+AG45+AS45</f>
        <v>0</v>
      </c>
      <c r="BF45" s="115" t="s">
        <v>365</v>
      </c>
      <c r="BG45" s="115" t="s">
        <v>365</v>
      </c>
      <c r="BH45" s="115" t="s">
        <v>365</v>
      </c>
      <c r="BI45" s="115" t="s">
        <v>365</v>
      </c>
      <c r="BJ45" s="115" t="s">
        <v>365</v>
      </c>
      <c r="BK45" s="115" t="s">
        <v>365</v>
      </c>
      <c r="BL45" s="115" t="s">
        <v>365</v>
      </c>
    </row>
    <row r="46" spans="1:64" s="138" customFormat="1" ht="42">
      <c r="A46" s="113" t="s">
        <v>335</v>
      </c>
      <c r="B46" s="118" t="s">
        <v>492</v>
      </c>
      <c r="C46" s="113" t="s">
        <v>437</v>
      </c>
      <c r="D46" s="115">
        <v>0</v>
      </c>
      <c r="E46" s="115">
        <v>0</v>
      </c>
      <c r="F46" s="115">
        <v>0</v>
      </c>
      <c r="G46" s="115">
        <v>0</v>
      </c>
      <c r="H46" s="115">
        <v>0</v>
      </c>
      <c r="I46" s="115">
        <v>0</v>
      </c>
      <c r="J46" s="115" t="s">
        <v>365</v>
      </c>
      <c r="K46" s="115" t="s">
        <v>365</v>
      </c>
      <c r="L46" s="115" t="s">
        <v>365</v>
      </c>
      <c r="M46" s="115" t="s">
        <v>365</v>
      </c>
      <c r="N46" s="115" t="s">
        <v>365</v>
      </c>
      <c r="O46" s="115" t="s">
        <v>365</v>
      </c>
      <c r="P46" s="115">
        <v>0</v>
      </c>
      <c r="Q46" s="115">
        <v>0</v>
      </c>
      <c r="R46" s="115">
        <v>0</v>
      </c>
      <c r="S46" s="115">
        <v>0</v>
      </c>
      <c r="T46" s="115">
        <v>0</v>
      </c>
      <c r="U46" s="115">
        <v>0</v>
      </c>
      <c r="V46" s="115" t="s">
        <v>365</v>
      </c>
      <c r="W46" s="115" t="s">
        <v>365</v>
      </c>
      <c r="X46" s="115" t="s">
        <v>365</v>
      </c>
      <c r="Y46" s="115" t="s">
        <v>365</v>
      </c>
      <c r="Z46" s="115" t="s">
        <v>365</v>
      </c>
      <c r="AA46" s="115" t="s">
        <v>365</v>
      </c>
      <c r="AB46" s="115">
        <v>0</v>
      </c>
      <c r="AC46" s="115">
        <v>0</v>
      </c>
      <c r="AD46" s="115">
        <v>0</v>
      </c>
      <c r="AE46" s="115">
        <v>0</v>
      </c>
      <c r="AF46" s="115">
        <v>0</v>
      </c>
      <c r="AG46" s="115">
        <v>0</v>
      </c>
      <c r="AH46" s="115" t="s">
        <v>365</v>
      </c>
      <c r="AI46" s="115" t="s">
        <v>365</v>
      </c>
      <c r="AJ46" s="115" t="s">
        <v>365</v>
      </c>
      <c r="AK46" s="115" t="s">
        <v>365</v>
      </c>
      <c r="AL46" s="115" t="s">
        <v>365</v>
      </c>
      <c r="AM46" s="115" t="s">
        <v>365</v>
      </c>
      <c r="AN46" s="115">
        <v>0</v>
      </c>
      <c r="AO46" s="115">
        <v>0</v>
      </c>
      <c r="AP46" s="115">
        <v>0</v>
      </c>
      <c r="AQ46" s="115">
        <v>0</v>
      </c>
      <c r="AR46" s="115">
        <v>0</v>
      </c>
      <c r="AS46" s="115">
        <v>0</v>
      </c>
      <c r="AT46" s="115" t="s">
        <v>365</v>
      </c>
      <c r="AU46" s="115" t="s">
        <v>365</v>
      </c>
      <c r="AV46" s="115" t="s">
        <v>365</v>
      </c>
      <c r="AW46" s="115" t="s">
        <v>365</v>
      </c>
      <c r="AX46" s="115" t="s">
        <v>365</v>
      </c>
      <c r="AY46" s="115" t="s">
        <v>365</v>
      </c>
      <c r="AZ46" s="115">
        <f t="shared" si="66"/>
        <v>0</v>
      </c>
      <c r="BA46" s="115">
        <f t="shared" si="67"/>
        <v>0</v>
      </c>
      <c r="BB46" s="115">
        <f t="shared" si="68"/>
        <v>0</v>
      </c>
      <c r="BC46" s="115">
        <f t="shared" si="69"/>
        <v>0</v>
      </c>
      <c r="BD46" s="115">
        <f t="shared" si="70"/>
        <v>0</v>
      </c>
      <c r="BE46" s="115">
        <f t="shared" si="71"/>
        <v>0</v>
      </c>
      <c r="BF46" s="115" t="s">
        <v>365</v>
      </c>
      <c r="BG46" s="115" t="s">
        <v>365</v>
      </c>
      <c r="BH46" s="115" t="s">
        <v>365</v>
      </c>
      <c r="BI46" s="115" t="s">
        <v>365</v>
      </c>
      <c r="BJ46" s="115" t="s">
        <v>365</v>
      </c>
      <c r="BK46" s="115" t="s">
        <v>365</v>
      </c>
      <c r="BL46" s="115" t="s">
        <v>365</v>
      </c>
    </row>
    <row r="47" spans="1:64" s="138" customFormat="1" ht="84">
      <c r="A47" s="113" t="s">
        <v>335</v>
      </c>
      <c r="B47" s="118" t="s">
        <v>439</v>
      </c>
      <c r="C47" s="113" t="s">
        <v>438</v>
      </c>
      <c r="D47" s="115">
        <v>0</v>
      </c>
      <c r="E47" s="115">
        <v>0</v>
      </c>
      <c r="F47" s="115">
        <v>0</v>
      </c>
      <c r="G47" s="115">
        <v>0</v>
      </c>
      <c r="H47" s="115">
        <v>0</v>
      </c>
      <c r="I47" s="115">
        <v>3</v>
      </c>
      <c r="J47" s="115" t="s">
        <v>365</v>
      </c>
      <c r="K47" s="115" t="s">
        <v>365</v>
      </c>
      <c r="L47" s="115" t="s">
        <v>365</v>
      </c>
      <c r="M47" s="115" t="s">
        <v>365</v>
      </c>
      <c r="N47" s="115" t="s">
        <v>365</v>
      </c>
      <c r="O47" s="115" t="s">
        <v>365</v>
      </c>
      <c r="P47" s="115">
        <v>0</v>
      </c>
      <c r="Q47" s="115">
        <v>0</v>
      </c>
      <c r="R47" s="115">
        <v>0</v>
      </c>
      <c r="S47" s="115">
        <v>0</v>
      </c>
      <c r="T47" s="115">
        <v>0</v>
      </c>
      <c r="U47" s="115">
        <f>I47</f>
        <v>3</v>
      </c>
      <c r="V47" s="115" t="s">
        <v>365</v>
      </c>
      <c r="W47" s="115" t="s">
        <v>365</v>
      </c>
      <c r="X47" s="115" t="s">
        <v>365</v>
      </c>
      <c r="Y47" s="115" t="s">
        <v>365</v>
      </c>
      <c r="Z47" s="115" t="s">
        <v>365</v>
      </c>
      <c r="AA47" s="115" t="s">
        <v>365</v>
      </c>
      <c r="AB47" s="115">
        <v>0</v>
      </c>
      <c r="AC47" s="115">
        <v>0</v>
      </c>
      <c r="AD47" s="115">
        <v>0</v>
      </c>
      <c r="AE47" s="115">
        <v>0</v>
      </c>
      <c r="AF47" s="115">
        <v>0</v>
      </c>
      <c r="AG47" s="115">
        <v>0</v>
      </c>
      <c r="AH47" s="115" t="s">
        <v>365</v>
      </c>
      <c r="AI47" s="115" t="s">
        <v>365</v>
      </c>
      <c r="AJ47" s="115" t="s">
        <v>365</v>
      </c>
      <c r="AK47" s="115" t="s">
        <v>365</v>
      </c>
      <c r="AL47" s="115" t="s">
        <v>365</v>
      </c>
      <c r="AM47" s="115" t="s">
        <v>365</v>
      </c>
      <c r="AN47" s="115">
        <v>0</v>
      </c>
      <c r="AO47" s="115">
        <v>0</v>
      </c>
      <c r="AP47" s="115">
        <v>0</v>
      </c>
      <c r="AQ47" s="115">
        <v>0</v>
      </c>
      <c r="AR47" s="115">
        <v>0</v>
      </c>
      <c r="AS47" s="115">
        <v>0</v>
      </c>
      <c r="AT47" s="115" t="s">
        <v>365</v>
      </c>
      <c r="AU47" s="115" t="s">
        <v>365</v>
      </c>
      <c r="AV47" s="115" t="s">
        <v>365</v>
      </c>
      <c r="AW47" s="115" t="s">
        <v>365</v>
      </c>
      <c r="AX47" s="115" t="s">
        <v>365</v>
      </c>
      <c r="AY47" s="115" t="s">
        <v>365</v>
      </c>
      <c r="AZ47" s="115">
        <f t="shared" si="66"/>
        <v>0</v>
      </c>
      <c r="BA47" s="115">
        <f t="shared" si="67"/>
        <v>0</v>
      </c>
      <c r="BB47" s="115">
        <f t="shared" si="68"/>
        <v>0</v>
      </c>
      <c r="BC47" s="115">
        <f t="shared" si="69"/>
        <v>0</v>
      </c>
      <c r="BD47" s="115">
        <f t="shared" si="70"/>
        <v>0</v>
      </c>
      <c r="BE47" s="115">
        <f t="shared" si="71"/>
        <v>3</v>
      </c>
      <c r="BF47" s="115" t="s">
        <v>365</v>
      </c>
      <c r="BG47" s="115" t="s">
        <v>365</v>
      </c>
      <c r="BH47" s="115" t="s">
        <v>365</v>
      </c>
      <c r="BI47" s="115" t="s">
        <v>365</v>
      </c>
      <c r="BJ47" s="115" t="s">
        <v>365</v>
      </c>
      <c r="BK47" s="115" t="s">
        <v>365</v>
      </c>
      <c r="BL47" s="115" t="s">
        <v>365</v>
      </c>
    </row>
    <row r="48" spans="1:64" s="138" customFormat="1" ht="31.5">
      <c r="A48" s="113" t="s">
        <v>335</v>
      </c>
      <c r="B48" s="118" t="s">
        <v>374</v>
      </c>
      <c r="C48" s="113" t="s">
        <v>384</v>
      </c>
      <c r="D48" s="115">
        <v>0</v>
      </c>
      <c r="E48" s="115">
        <v>0</v>
      </c>
      <c r="F48" s="115">
        <v>0</v>
      </c>
      <c r="G48" s="115">
        <v>0</v>
      </c>
      <c r="H48" s="115">
        <v>0</v>
      </c>
      <c r="I48" s="115">
        <v>2</v>
      </c>
      <c r="J48" s="115" t="s">
        <v>365</v>
      </c>
      <c r="K48" s="115" t="s">
        <v>365</v>
      </c>
      <c r="L48" s="115" t="s">
        <v>365</v>
      </c>
      <c r="M48" s="115" t="s">
        <v>365</v>
      </c>
      <c r="N48" s="115" t="s">
        <v>365</v>
      </c>
      <c r="O48" s="115" t="s">
        <v>365</v>
      </c>
      <c r="P48" s="115">
        <v>0</v>
      </c>
      <c r="Q48" s="115">
        <v>0</v>
      </c>
      <c r="R48" s="115">
        <v>0</v>
      </c>
      <c r="S48" s="115">
        <v>0</v>
      </c>
      <c r="T48" s="115">
        <v>0</v>
      </c>
      <c r="U48" s="115">
        <f>I48</f>
        <v>2</v>
      </c>
      <c r="V48" s="115" t="s">
        <v>365</v>
      </c>
      <c r="W48" s="115" t="s">
        <v>365</v>
      </c>
      <c r="X48" s="115" t="s">
        <v>365</v>
      </c>
      <c r="Y48" s="115" t="s">
        <v>365</v>
      </c>
      <c r="Z48" s="115" t="s">
        <v>365</v>
      </c>
      <c r="AA48" s="115" t="s">
        <v>365</v>
      </c>
      <c r="AB48" s="115">
        <v>0</v>
      </c>
      <c r="AC48" s="115">
        <v>0</v>
      </c>
      <c r="AD48" s="115">
        <v>0</v>
      </c>
      <c r="AE48" s="115">
        <v>0</v>
      </c>
      <c r="AF48" s="115">
        <v>0</v>
      </c>
      <c r="AG48" s="115">
        <v>0</v>
      </c>
      <c r="AH48" s="115" t="s">
        <v>365</v>
      </c>
      <c r="AI48" s="115" t="s">
        <v>365</v>
      </c>
      <c r="AJ48" s="115" t="s">
        <v>365</v>
      </c>
      <c r="AK48" s="115" t="s">
        <v>365</v>
      </c>
      <c r="AL48" s="115" t="s">
        <v>365</v>
      </c>
      <c r="AM48" s="115" t="s">
        <v>365</v>
      </c>
      <c r="AN48" s="115">
        <v>0</v>
      </c>
      <c r="AO48" s="115">
        <v>0</v>
      </c>
      <c r="AP48" s="115">
        <v>0</v>
      </c>
      <c r="AQ48" s="115">
        <v>0</v>
      </c>
      <c r="AR48" s="115">
        <v>0</v>
      </c>
      <c r="AS48" s="115">
        <v>0</v>
      </c>
      <c r="AT48" s="115" t="s">
        <v>365</v>
      </c>
      <c r="AU48" s="115" t="s">
        <v>365</v>
      </c>
      <c r="AV48" s="115" t="s">
        <v>365</v>
      </c>
      <c r="AW48" s="115" t="s">
        <v>365</v>
      </c>
      <c r="AX48" s="115" t="s">
        <v>365</v>
      </c>
      <c r="AY48" s="115" t="s">
        <v>365</v>
      </c>
      <c r="AZ48" s="115">
        <f t="shared" si="66"/>
        <v>0</v>
      </c>
      <c r="BA48" s="115">
        <f t="shared" si="67"/>
        <v>0</v>
      </c>
      <c r="BB48" s="115">
        <f t="shared" si="68"/>
        <v>0</v>
      </c>
      <c r="BC48" s="115">
        <f t="shared" si="69"/>
        <v>0</v>
      </c>
      <c r="BD48" s="115">
        <f t="shared" si="70"/>
        <v>0</v>
      </c>
      <c r="BE48" s="115">
        <f t="shared" si="71"/>
        <v>2</v>
      </c>
      <c r="BF48" s="115" t="s">
        <v>365</v>
      </c>
      <c r="BG48" s="115" t="s">
        <v>365</v>
      </c>
      <c r="BH48" s="115" t="s">
        <v>365</v>
      </c>
      <c r="BI48" s="115" t="s">
        <v>365</v>
      </c>
      <c r="BJ48" s="115" t="s">
        <v>365</v>
      </c>
      <c r="BK48" s="115" t="s">
        <v>365</v>
      </c>
      <c r="BL48" s="117" t="s">
        <v>365</v>
      </c>
    </row>
    <row r="49" spans="1:64" s="138" customFormat="1" ht="31.5">
      <c r="A49" s="113" t="s">
        <v>335</v>
      </c>
      <c r="B49" s="118" t="s">
        <v>360</v>
      </c>
      <c r="C49" s="113" t="s">
        <v>381</v>
      </c>
      <c r="D49" s="115">
        <v>0</v>
      </c>
      <c r="E49" s="115">
        <v>0</v>
      </c>
      <c r="F49" s="115">
        <v>0</v>
      </c>
      <c r="G49" s="115">
        <v>0</v>
      </c>
      <c r="H49" s="115">
        <v>0</v>
      </c>
      <c r="I49" s="115">
        <v>0</v>
      </c>
      <c r="J49" s="115" t="s">
        <v>365</v>
      </c>
      <c r="K49" s="115" t="s">
        <v>365</v>
      </c>
      <c r="L49" s="115" t="s">
        <v>365</v>
      </c>
      <c r="M49" s="115" t="s">
        <v>365</v>
      </c>
      <c r="N49" s="115" t="s">
        <v>365</v>
      </c>
      <c r="O49" s="115" t="s">
        <v>365</v>
      </c>
      <c r="P49" s="115">
        <v>0</v>
      </c>
      <c r="Q49" s="115">
        <v>0</v>
      </c>
      <c r="R49" s="115">
        <v>0</v>
      </c>
      <c r="S49" s="115">
        <v>0</v>
      </c>
      <c r="T49" s="115">
        <v>0</v>
      </c>
      <c r="U49" s="115">
        <f>I49</f>
        <v>0</v>
      </c>
      <c r="V49" s="115" t="s">
        <v>365</v>
      </c>
      <c r="W49" s="115" t="s">
        <v>365</v>
      </c>
      <c r="X49" s="115" t="s">
        <v>365</v>
      </c>
      <c r="Y49" s="115" t="s">
        <v>365</v>
      </c>
      <c r="Z49" s="115" t="s">
        <v>365</v>
      </c>
      <c r="AA49" s="115" t="s">
        <v>365</v>
      </c>
      <c r="AB49" s="115">
        <v>0</v>
      </c>
      <c r="AC49" s="115">
        <v>0</v>
      </c>
      <c r="AD49" s="115">
        <v>0</v>
      </c>
      <c r="AE49" s="115">
        <v>0</v>
      </c>
      <c r="AF49" s="115">
        <v>0</v>
      </c>
      <c r="AG49" s="115">
        <v>0</v>
      </c>
      <c r="AH49" s="115" t="s">
        <v>365</v>
      </c>
      <c r="AI49" s="115" t="s">
        <v>365</v>
      </c>
      <c r="AJ49" s="115" t="s">
        <v>365</v>
      </c>
      <c r="AK49" s="115" t="s">
        <v>365</v>
      </c>
      <c r="AL49" s="115" t="s">
        <v>365</v>
      </c>
      <c r="AM49" s="115" t="s">
        <v>365</v>
      </c>
      <c r="AN49" s="115">
        <v>0</v>
      </c>
      <c r="AO49" s="115">
        <v>0</v>
      </c>
      <c r="AP49" s="115">
        <v>0</v>
      </c>
      <c r="AQ49" s="115">
        <v>0</v>
      </c>
      <c r="AR49" s="115">
        <v>0</v>
      </c>
      <c r="AS49" s="115">
        <v>0</v>
      </c>
      <c r="AT49" s="115" t="s">
        <v>365</v>
      </c>
      <c r="AU49" s="115" t="s">
        <v>365</v>
      </c>
      <c r="AV49" s="115" t="s">
        <v>365</v>
      </c>
      <c r="AW49" s="115" t="s">
        <v>365</v>
      </c>
      <c r="AX49" s="115" t="s">
        <v>365</v>
      </c>
      <c r="AY49" s="115" t="s">
        <v>365</v>
      </c>
      <c r="AZ49" s="115">
        <f t="shared" si="66"/>
        <v>0</v>
      </c>
      <c r="BA49" s="115">
        <f t="shared" si="67"/>
        <v>0</v>
      </c>
      <c r="BB49" s="115">
        <f t="shared" si="68"/>
        <v>0</v>
      </c>
      <c r="BC49" s="115">
        <f t="shared" si="69"/>
        <v>0</v>
      </c>
      <c r="BD49" s="115">
        <f t="shared" si="70"/>
        <v>0</v>
      </c>
      <c r="BE49" s="115">
        <f t="shared" si="71"/>
        <v>0</v>
      </c>
      <c r="BF49" s="115" t="s">
        <v>365</v>
      </c>
      <c r="BG49" s="115" t="s">
        <v>365</v>
      </c>
      <c r="BH49" s="115" t="s">
        <v>365</v>
      </c>
      <c r="BI49" s="115" t="s">
        <v>365</v>
      </c>
      <c r="BJ49" s="115" t="s">
        <v>365</v>
      </c>
      <c r="BK49" s="115" t="s">
        <v>365</v>
      </c>
      <c r="BL49" s="115" t="s">
        <v>365</v>
      </c>
    </row>
    <row r="50" spans="1:64" s="138" customFormat="1" ht="42">
      <c r="A50" s="113" t="s">
        <v>335</v>
      </c>
      <c r="B50" s="118" t="s">
        <v>493</v>
      </c>
      <c r="C50" s="113" t="s">
        <v>681</v>
      </c>
      <c r="D50" s="115">
        <v>0</v>
      </c>
      <c r="E50" s="115">
        <v>0</v>
      </c>
      <c r="F50" s="115">
        <v>0</v>
      </c>
      <c r="G50" s="115">
        <v>0</v>
      </c>
      <c r="H50" s="115">
        <v>0</v>
      </c>
      <c r="I50" s="115">
        <v>1</v>
      </c>
      <c r="J50" s="115" t="s">
        <v>365</v>
      </c>
      <c r="K50" s="115" t="s">
        <v>365</v>
      </c>
      <c r="L50" s="115" t="s">
        <v>365</v>
      </c>
      <c r="M50" s="115" t="s">
        <v>365</v>
      </c>
      <c r="N50" s="115" t="s">
        <v>365</v>
      </c>
      <c r="O50" s="115" t="s">
        <v>365</v>
      </c>
      <c r="P50" s="115">
        <v>0</v>
      </c>
      <c r="Q50" s="115">
        <v>0</v>
      </c>
      <c r="R50" s="115">
        <v>0</v>
      </c>
      <c r="S50" s="115">
        <v>0</v>
      </c>
      <c r="T50" s="115">
        <v>0</v>
      </c>
      <c r="U50" s="115">
        <f>I50</f>
        <v>1</v>
      </c>
      <c r="V50" s="115" t="s">
        <v>365</v>
      </c>
      <c r="W50" s="115" t="s">
        <v>365</v>
      </c>
      <c r="X50" s="115" t="s">
        <v>365</v>
      </c>
      <c r="Y50" s="115" t="s">
        <v>365</v>
      </c>
      <c r="Z50" s="115" t="s">
        <v>365</v>
      </c>
      <c r="AA50" s="115" t="s">
        <v>365</v>
      </c>
      <c r="AB50" s="115">
        <v>0</v>
      </c>
      <c r="AC50" s="115">
        <v>0</v>
      </c>
      <c r="AD50" s="115">
        <v>0</v>
      </c>
      <c r="AE50" s="115">
        <v>0</v>
      </c>
      <c r="AF50" s="115">
        <v>0</v>
      </c>
      <c r="AG50" s="115">
        <v>0</v>
      </c>
      <c r="AH50" s="115" t="s">
        <v>365</v>
      </c>
      <c r="AI50" s="115" t="s">
        <v>365</v>
      </c>
      <c r="AJ50" s="115" t="s">
        <v>365</v>
      </c>
      <c r="AK50" s="115" t="s">
        <v>365</v>
      </c>
      <c r="AL50" s="115" t="s">
        <v>365</v>
      </c>
      <c r="AM50" s="115" t="s">
        <v>365</v>
      </c>
      <c r="AN50" s="115">
        <v>0</v>
      </c>
      <c r="AO50" s="115">
        <v>0</v>
      </c>
      <c r="AP50" s="115">
        <v>0</v>
      </c>
      <c r="AQ50" s="115">
        <v>0</v>
      </c>
      <c r="AR50" s="115">
        <v>0</v>
      </c>
      <c r="AS50" s="115">
        <v>0</v>
      </c>
      <c r="AT50" s="115" t="s">
        <v>365</v>
      </c>
      <c r="AU50" s="115" t="s">
        <v>365</v>
      </c>
      <c r="AV50" s="115" t="s">
        <v>365</v>
      </c>
      <c r="AW50" s="115" t="s">
        <v>365</v>
      </c>
      <c r="AX50" s="115" t="s">
        <v>365</v>
      </c>
      <c r="AY50" s="115" t="s">
        <v>365</v>
      </c>
      <c r="AZ50" s="115">
        <f t="shared" si="66"/>
        <v>0</v>
      </c>
      <c r="BA50" s="115">
        <f t="shared" si="67"/>
        <v>0</v>
      </c>
      <c r="BB50" s="115">
        <f t="shared" si="68"/>
        <v>0</v>
      </c>
      <c r="BC50" s="115">
        <f t="shared" si="69"/>
        <v>0</v>
      </c>
      <c r="BD50" s="115">
        <f t="shared" si="70"/>
        <v>0</v>
      </c>
      <c r="BE50" s="115">
        <f t="shared" si="71"/>
        <v>1</v>
      </c>
      <c r="BF50" s="115" t="s">
        <v>365</v>
      </c>
      <c r="BG50" s="115" t="s">
        <v>365</v>
      </c>
      <c r="BH50" s="115" t="s">
        <v>365</v>
      </c>
      <c r="BI50" s="115" t="s">
        <v>365</v>
      </c>
      <c r="BJ50" s="115" t="s">
        <v>365</v>
      </c>
      <c r="BK50" s="115" t="s">
        <v>365</v>
      </c>
      <c r="BL50" s="115" t="s">
        <v>365</v>
      </c>
    </row>
    <row r="51" spans="1:64" ht="12.75">
      <c r="A51" s="105"/>
      <c r="B51" s="106" t="s">
        <v>473</v>
      </c>
      <c r="C51" s="105"/>
      <c r="D51" s="105"/>
      <c r="E51" s="105"/>
      <c r="F51" s="105"/>
      <c r="G51" s="105"/>
      <c r="H51" s="105"/>
      <c r="I51" s="105"/>
      <c r="J51" s="105" t="s">
        <v>365</v>
      </c>
      <c r="K51" s="105" t="s">
        <v>365</v>
      </c>
      <c r="L51" s="105" t="s">
        <v>365</v>
      </c>
      <c r="M51" s="105" t="s">
        <v>365</v>
      </c>
      <c r="N51" s="105" t="s">
        <v>365</v>
      </c>
      <c r="O51" s="105" t="s">
        <v>365</v>
      </c>
      <c r="P51" s="105"/>
      <c r="Q51" s="105"/>
      <c r="R51" s="105"/>
      <c r="S51" s="105"/>
      <c r="T51" s="105"/>
      <c r="U51" s="105"/>
      <c r="V51" s="105" t="s">
        <v>365</v>
      </c>
      <c r="W51" s="105" t="s">
        <v>365</v>
      </c>
      <c r="X51" s="105" t="s">
        <v>365</v>
      </c>
      <c r="Y51" s="105" t="s">
        <v>365</v>
      </c>
      <c r="Z51" s="105" t="s">
        <v>365</v>
      </c>
      <c r="AA51" s="105" t="s">
        <v>365</v>
      </c>
      <c r="AB51" s="105"/>
      <c r="AC51" s="105"/>
      <c r="AD51" s="105"/>
      <c r="AE51" s="105"/>
      <c r="AF51" s="105"/>
      <c r="AG51" s="105"/>
      <c r="AH51" s="105" t="s">
        <v>365</v>
      </c>
      <c r="AI51" s="105" t="s">
        <v>365</v>
      </c>
      <c r="AJ51" s="105" t="s">
        <v>365</v>
      </c>
      <c r="AK51" s="105" t="s">
        <v>365</v>
      </c>
      <c r="AL51" s="105" t="s">
        <v>365</v>
      </c>
      <c r="AM51" s="105" t="s">
        <v>365</v>
      </c>
      <c r="AN51" s="105"/>
      <c r="AO51" s="105"/>
      <c r="AP51" s="105"/>
      <c r="AQ51" s="105"/>
      <c r="AR51" s="105"/>
      <c r="AS51" s="105"/>
      <c r="AT51" s="105" t="s">
        <v>365</v>
      </c>
      <c r="AU51" s="105" t="s">
        <v>365</v>
      </c>
      <c r="AV51" s="105" t="s">
        <v>365</v>
      </c>
      <c r="AW51" s="105" t="s">
        <v>365</v>
      </c>
      <c r="AX51" s="105" t="s">
        <v>365</v>
      </c>
      <c r="AY51" s="105" t="s">
        <v>365</v>
      </c>
      <c r="AZ51" s="105"/>
      <c r="BA51" s="105"/>
      <c r="BB51" s="105"/>
      <c r="BC51" s="105"/>
      <c r="BD51" s="105"/>
      <c r="BE51" s="105"/>
      <c r="BF51" s="105" t="s">
        <v>365</v>
      </c>
      <c r="BG51" s="105" t="s">
        <v>365</v>
      </c>
      <c r="BH51" s="105" t="s">
        <v>365</v>
      </c>
      <c r="BI51" s="105" t="s">
        <v>365</v>
      </c>
      <c r="BJ51" s="105" t="s">
        <v>365</v>
      </c>
      <c r="BK51" s="105" t="s">
        <v>365</v>
      </c>
      <c r="BL51" s="105"/>
    </row>
    <row r="52" spans="1:64" s="138" customFormat="1" ht="21">
      <c r="A52" s="113" t="s">
        <v>335</v>
      </c>
      <c r="B52" s="118" t="s">
        <v>401</v>
      </c>
      <c r="C52" s="113" t="s">
        <v>382</v>
      </c>
      <c r="D52" s="115">
        <v>0</v>
      </c>
      <c r="E52" s="115">
        <v>0</v>
      </c>
      <c r="F52" s="115">
        <v>0</v>
      </c>
      <c r="G52" s="115">
        <v>0</v>
      </c>
      <c r="H52" s="115">
        <v>0</v>
      </c>
      <c r="I52" s="115">
        <v>1</v>
      </c>
      <c r="J52" s="115" t="s">
        <v>365</v>
      </c>
      <c r="K52" s="115" t="s">
        <v>365</v>
      </c>
      <c r="L52" s="115" t="s">
        <v>365</v>
      </c>
      <c r="M52" s="115" t="s">
        <v>365</v>
      </c>
      <c r="N52" s="115" t="s">
        <v>365</v>
      </c>
      <c r="O52" s="115" t="s">
        <v>365</v>
      </c>
      <c r="P52" s="115">
        <v>0</v>
      </c>
      <c r="Q52" s="115">
        <v>0</v>
      </c>
      <c r="R52" s="115">
        <v>0</v>
      </c>
      <c r="S52" s="115">
        <v>0</v>
      </c>
      <c r="T52" s="115">
        <v>0</v>
      </c>
      <c r="U52" s="115">
        <f aca="true" t="shared" si="72" ref="U52:U58">I52</f>
        <v>1</v>
      </c>
      <c r="V52" s="115" t="s">
        <v>365</v>
      </c>
      <c r="W52" s="115" t="s">
        <v>365</v>
      </c>
      <c r="X52" s="115" t="s">
        <v>365</v>
      </c>
      <c r="Y52" s="115" t="s">
        <v>365</v>
      </c>
      <c r="Z52" s="115" t="s">
        <v>365</v>
      </c>
      <c r="AA52" s="115" t="s">
        <v>365</v>
      </c>
      <c r="AB52" s="115">
        <v>0</v>
      </c>
      <c r="AC52" s="115">
        <v>0</v>
      </c>
      <c r="AD52" s="115">
        <v>0</v>
      </c>
      <c r="AE52" s="115">
        <v>0</v>
      </c>
      <c r="AF52" s="115">
        <v>0</v>
      </c>
      <c r="AG52" s="115">
        <v>0</v>
      </c>
      <c r="AH52" s="115" t="s">
        <v>365</v>
      </c>
      <c r="AI52" s="115" t="s">
        <v>365</v>
      </c>
      <c r="AJ52" s="115" t="s">
        <v>365</v>
      </c>
      <c r="AK52" s="115" t="s">
        <v>365</v>
      </c>
      <c r="AL52" s="115" t="s">
        <v>365</v>
      </c>
      <c r="AM52" s="115" t="s">
        <v>365</v>
      </c>
      <c r="AN52" s="115">
        <v>0</v>
      </c>
      <c r="AO52" s="115">
        <v>0</v>
      </c>
      <c r="AP52" s="115">
        <v>0</v>
      </c>
      <c r="AQ52" s="115">
        <v>0</v>
      </c>
      <c r="AR52" s="115">
        <v>0</v>
      </c>
      <c r="AS52" s="115">
        <v>0</v>
      </c>
      <c r="AT52" s="115" t="s">
        <v>365</v>
      </c>
      <c r="AU52" s="115" t="s">
        <v>365</v>
      </c>
      <c r="AV52" s="115" t="s">
        <v>365</v>
      </c>
      <c r="AW52" s="115" t="s">
        <v>365</v>
      </c>
      <c r="AX52" s="115" t="s">
        <v>365</v>
      </c>
      <c r="AY52" s="115" t="s">
        <v>365</v>
      </c>
      <c r="AZ52" s="115">
        <f>P52+AB52+AN52</f>
        <v>0</v>
      </c>
      <c r="BA52" s="115">
        <f aca="true" t="shared" si="73" ref="BA52:BA58">Q52+AC52+AO52</f>
        <v>0</v>
      </c>
      <c r="BB52" s="115">
        <f aca="true" t="shared" si="74" ref="BB52:BB58">R52+AD52+AP52</f>
        <v>0</v>
      </c>
      <c r="BC52" s="115">
        <f aca="true" t="shared" si="75" ref="BC52:BC58">S52+AE52+AQ52</f>
        <v>0</v>
      </c>
      <c r="BD52" s="115">
        <f aca="true" t="shared" si="76" ref="BD52:BD58">T52+AF52+AR52</f>
        <v>0</v>
      </c>
      <c r="BE52" s="115">
        <f aca="true" t="shared" si="77" ref="BE52:BE58">U52+AG52+AS52</f>
        <v>1</v>
      </c>
      <c r="BF52" s="115" t="s">
        <v>365</v>
      </c>
      <c r="BG52" s="115" t="s">
        <v>365</v>
      </c>
      <c r="BH52" s="115" t="s">
        <v>365</v>
      </c>
      <c r="BI52" s="115" t="s">
        <v>365</v>
      </c>
      <c r="BJ52" s="115" t="s">
        <v>365</v>
      </c>
      <c r="BK52" s="115" t="s">
        <v>365</v>
      </c>
      <c r="BL52" s="117" t="s">
        <v>365</v>
      </c>
    </row>
    <row r="53" spans="1:64" s="138" customFormat="1" ht="21">
      <c r="A53" s="113" t="s">
        <v>335</v>
      </c>
      <c r="B53" s="118" t="s">
        <v>373</v>
      </c>
      <c r="C53" s="113" t="s">
        <v>400</v>
      </c>
      <c r="D53" s="115">
        <v>0</v>
      </c>
      <c r="E53" s="115">
        <v>0</v>
      </c>
      <c r="F53" s="115">
        <v>0</v>
      </c>
      <c r="G53" s="115">
        <v>0</v>
      </c>
      <c r="H53" s="115">
        <v>0</v>
      </c>
      <c r="I53" s="115">
        <v>2</v>
      </c>
      <c r="J53" s="115" t="s">
        <v>365</v>
      </c>
      <c r="K53" s="115" t="s">
        <v>365</v>
      </c>
      <c r="L53" s="115" t="s">
        <v>365</v>
      </c>
      <c r="M53" s="115" t="s">
        <v>365</v>
      </c>
      <c r="N53" s="115" t="s">
        <v>365</v>
      </c>
      <c r="O53" s="115" t="s">
        <v>365</v>
      </c>
      <c r="P53" s="115">
        <v>0</v>
      </c>
      <c r="Q53" s="115">
        <v>0</v>
      </c>
      <c r="R53" s="115">
        <v>0</v>
      </c>
      <c r="S53" s="115">
        <v>0</v>
      </c>
      <c r="T53" s="115">
        <v>0</v>
      </c>
      <c r="U53" s="115">
        <f t="shared" si="72"/>
        <v>2</v>
      </c>
      <c r="V53" s="115" t="s">
        <v>365</v>
      </c>
      <c r="W53" s="115" t="s">
        <v>365</v>
      </c>
      <c r="X53" s="115" t="s">
        <v>365</v>
      </c>
      <c r="Y53" s="115" t="s">
        <v>365</v>
      </c>
      <c r="Z53" s="115" t="s">
        <v>365</v>
      </c>
      <c r="AA53" s="115" t="s">
        <v>365</v>
      </c>
      <c r="AB53" s="115">
        <v>0</v>
      </c>
      <c r="AC53" s="115">
        <v>0</v>
      </c>
      <c r="AD53" s="115">
        <v>0</v>
      </c>
      <c r="AE53" s="115">
        <v>0</v>
      </c>
      <c r="AF53" s="115">
        <v>0</v>
      </c>
      <c r="AG53" s="115">
        <v>0</v>
      </c>
      <c r="AH53" s="115" t="s">
        <v>365</v>
      </c>
      <c r="AI53" s="115" t="s">
        <v>365</v>
      </c>
      <c r="AJ53" s="115" t="s">
        <v>365</v>
      </c>
      <c r="AK53" s="115" t="s">
        <v>365</v>
      </c>
      <c r="AL53" s="115" t="s">
        <v>365</v>
      </c>
      <c r="AM53" s="115" t="s">
        <v>365</v>
      </c>
      <c r="AN53" s="115">
        <v>0</v>
      </c>
      <c r="AO53" s="115">
        <v>0</v>
      </c>
      <c r="AP53" s="115">
        <v>0</v>
      </c>
      <c r="AQ53" s="115">
        <v>0</v>
      </c>
      <c r="AR53" s="115">
        <v>0</v>
      </c>
      <c r="AS53" s="115">
        <v>0</v>
      </c>
      <c r="AT53" s="115" t="s">
        <v>365</v>
      </c>
      <c r="AU53" s="115" t="s">
        <v>365</v>
      </c>
      <c r="AV53" s="115" t="s">
        <v>365</v>
      </c>
      <c r="AW53" s="115" t="s">
        <v>365</v>
      </c>
      <c r="AX53" s="115" t="s">
        <v>365</v>
      </c>
      <c r="AY53" s="115" t="s">
        <v>365</v>
      </c>
      <c r="AZ53" s="115">
        <f aca="true" t="shared" si="78" ref="AZ53:AZ58">P53+AB53+AN53</f>
        <v>0</v>
      </c>
      <c r="BA53" s="115">
        <f t="shared" si="73"/>
        <v>0</v>
      </c>
      <c r="BB53" s="115">
        <f t="shared" si="74"/>
        <v>0</v>
      </c>
      <c r="BC53" s="115">
        <f t="shared" si="75"/>
        <v>0</v>
      </c>
      <c r="BD53" s="115">
        <f t="shared" si="76"/>
        <v>0</v>
      </c>
      <c r="BE53" s="115">
        <f t="shared" si="77"/>
        <v>2</v>
      </c>
      <c r="BF53" s="115" t="s">
        <v>365</v>
      </c>
      <c r="BG53" s="115" t="s">
        <v>365</v>
      </c>
      <c r="BH53" s="115" t="s">
        <v>365</v>
      </c>
      <c r="BI53" s="115" t="s">
        <v>365</v>
      </c>
      <c r="BJ53" s="115" t="s">
        <v>365</v>
      </c>
      <c r="BK53" s="115" t="s">
        <v>365</v>
      </c>
      <c r="BL53" s="116" t="s">
        <v>365</v>
      </c>
    </row>
    <row r="54" spans="1:64" s="138" customFormat="1" ht="21">
      <c r="A54" s="113" t="s">
        <v>335</v>
      </c>
      <c r="B54" s="118" t="s">
        <v>477</v>
      </c>
      <c r="C54" s="113" t="s">
        <v>403</v>
      </c>
      <c r="D54" s="115">
        <v>0</v>
      </c>
      <c r="E54" s="115">
        <v>0</v>
      </c>
      <c r="F54" s="115">
        <v>0</v>
      </c>
      <c r="G54" s="115">
        <v>0</v>
      </c>
      <c r="H54" s="115">
        <v>0</v>
      </c>
      <c r="I54" s="115">
        <v>2</v>
      </c>
      <c r="J54" s="115" t="s">
        <v>365</v>
      </c>
      <c r="K54" s="115" t="s">
        <v>365</v>
      </c>
      <c r="L54" s="115" t="s">
        <v>365</v>
      </c>
      <c r="M54" s="115" t="s">
        <v>365</v>
      </c>
      <c r="N54" s="115" t="s">
        <v>365</v>
      </c>
      <c r="O54" s="115" t="s">
        <v>365</v>
      </c>
      <c r="P54" s="115">
        <v>0</v>
      </c>
      <c r="Q54" s="115">
        <v>0</v>
      </c>
      <c r="R54" s="115">
        <v>0</v>
      </c>
      <c r="S54" s="115">
        <v>0</v>
      </c>
      <c r="T54" s="115">
        <v>0</v>
      </c>
      <c r="U54" s="115">
        <f t="shared" si="72"/>
        <v>2</v>
      </c>
      <c r="V54" s="115" t="s">
        <v>365</v>
      </c>
      <c r="W54" s="115" t="s">
        <v>365</v>
      </c>
      <c r="X54" s="115" t="s">
        <v>365</v>
      </c>
      <c r="Y54" s="115" t="s">
        <v>365</v>
      </c>
      <c r="Z54" s="115" t="s">
        <v>365</v>
      </c>
      <c r="AA54" s="115" t="s">
        <v>365</v>
      </c>
      <c r="AB54" s="115">
        <v>0</v>
      </c>
      <c r="AC54" s="115">
        <v>0</v>
      </c>
      <c r="AD54" s="115">
        <v>0</v>
      </c>
      <c r="AE54" s="115">
        <v>0</v>
      </c>
      <c r="AF54" s="115">
        <v>0</v>
      </c>
      <c r="AG54" s="115">
        <v>0</v>
      </c>
      <c r="AH54" s="115" t="s">
        <v>365</v>
      </c>
      <c r="AI54" s="115" t="s">
        <v>365</v>
      </c>
      <c r="AJ54" s="115" t="s">
        <v>365</v>
      </c>
      <c r="AK54" s="115" t="s">
        <v>365</v>
      </c>
      <c r="AL54" s="115" t="s">
        <v>365</v>
      </c>
      <c r="AM54" s="115" t="s">
        <v>365</v>
      </c>
      <c r="AN54" s="115">
        <v>0</v>
      </c>
      <c r="AO54" s="115">
        <v>0</v>
      </c>
      <c r="AP54" s="115">
        <v>0</v>
      </c>
      <c r="AQ54" s="115">
        <v>0</v>
      </c>
      <c r="AR54" s="115">
        <v>0</v>
      </c>
      <c r="AS54" s="115">
        <v>0</v>
      </c>
      <c r="AT54" s="115" t="s">
        <v>365</v>
      </c>
      <c r="AU54" s="115" t="s">
        <v>365</v>
      </c>
      <c r="AV54" s="115" t="s">
        <v>365</v>
      </c>
      <c r="AW54" s="115" t="s">
        <v>365</v>
      </c>
      <c r="AX54" s="115" t="s">
        <v>365</v>
      </c>
      <c r="AY54" s="115" t="s">
        <v>365</v>
      </c>
      <c r="AZ54" s="115">
        <f t="shared" si="78"/>
        <v>0</v>
      </c>
      <c r="BA54" s="115">
        <f t="shared" si="73"/>
        <v>0</v>
      </c>
      <c r="BB54" s="115">
        <f t="shared" si="74"/>
        <v>0</v>
      </c>
      <c r="BC54" s="115">
        <f t="shared" si="75"/>
        <v>0</v>
      </c>
      <c r="BD54" s="115">
        <f t="shared" si="76"/>
        <v>0</v>
      </c>
      <c r="BE54" s="115">
        <f t="shared" si="77"/>
        <v>2</v>
      </c>
      <c r="BF54" s="115" t="s">
        <v>365</v>
      </c>
      <c r="BG54" s="115" t="s">
        <v>365</v>
      </c>
      <c r="BH54" s="115" t="s">
        <v>365</v>
      </c>
      <c r="BI54" s="115" t="s">
        <v>365</v>
      </c>
      <c r="BJ54" s="115" t="s">
        <v>365</v>
      </c>
      <c r="BK54" s="115" t="s">
        <v>365</v>
      </c>
      <c r="BL54" s="116" t="s">
        <v>365</v>
      </c>
    </row>
    <row r="55" spans="1:64" s="138" customFormat="1" ht="21">
      <c r="A55" s="113" t="s">
        <v>335</v>
      </c>
      <c r="B55" s="118" t="s">
        <v>478</v>
      </c>
      <c r="C55" s="113" t="s">
        <v>404</v>
      </c>
      <c r="D55" s="115">
        <v>0</v>
      </c>
      <c r="E55" s="115">
        <v>0</v>
      </c>
      <c r="F55" s="115">
        <v>0</v>
      </c>
      <c r="G55" s="115">
        <v>0</v>
      </c>
      <c r="H55" s="115">
        <v>0</v>
      </c>
      <c r="I55" s="115">
        <v>2</v>
      </c>
      <c r="J55" s="115" t="s">
        <v>365</v>
      </c>
      <c r="K55" s="115" t="s">
        <v>365</v>
      </c>
      <c r="L55" s="115" t="s">
        <v>365</v>
      </c>
      <c r="M55" s="115" t="s">
        <v>365</v>
      </c>
      <c r="N55" s="115" t="s">
        <v>365</v>
      </c>
      <c r="O55" s="115" t="s">
        <v>365</v>
      </c>
      <c r="P55" s="115">
        <v>0</v>
      </c>
      <c r="Q55" s="115">
        <v>0</v>
      </c>
      <c r="R55" s="115">
        <v>0</v>
      </c>
      <c r="S55" s="115">
        <v>0</v>
      </c>
      <c r="T55" s="115">
        <v>0</v>
      </c>
      <c r="U55" s="115">
        <f t="shared" si="72"/>
        <v>2</v>
      </c>
      <c r="V55" s="115" t="s">
        <v>365</v>
      </c>
      <c r="W55" s="115" t="s">
        <v>365</v>
      </c>
      <c r="X55" s="115" t="s">
        <v>365</v>
      </c>
      <c r="Y55" s="115" t="s">
        <v>365</v>
      </c>
      <c r="Z55" s="115" t="s">
        <v>365</v>
      </c>
      <c r="AA55" s="115" t="s">
        <v>365</v>
      </c>
      <c r="AB55" s="115">
        <v>0</v>
      </c>
      <c r="AC55" s="115">
        <v>0</v>
      </c>
      <c r="AD55" s="115">
        <v>0</v>
      </c>
      <c r="AE55" s="115">
        <v>0</v>
      </c>
      <c r="AF55" s="115">
        <v>0</v>
      </c>
      <c r="AG55" s="115">
        <v>0</v>
      </c>
      <c r="AH55" s="115" t="s">
        <v>365</v>
      </c>
      <c r="AI55" s="115" t="s">
        <v>365</v>
      </c>
      <c r="AJ55" s="115" t="s">
        <v>365</v>
      </c>
      <c r="AK55" s="115" t="s">
        <v>365</v>
      </c>
      <c r="AL55" s="115" t="s">
        <v>365</v>
      </c>
      <c r="AM55" s="115" t="s">
        <v>365</v>
      </c>
      <c r="AN55" s="115">
        <v>0</v>
      </c>
      <c r="AO55" s="115">
        <v>0</v>
      </c>
      <c r="AP55" s="115">
        <v>0</v>
      </c>
      <c r="AQ55" s="115">
        <v>0</v>
      </c>
      <c r="AR55" s="115">
        <v>0</v>
      </c>
      <c r="AS55" s="115">
        <v>0</v>
      </c>
      <c r="AT55" s="115" t="s">
        <v>365</v>
      </c>
      <c r="AU55" s="115" t="s">
        <v>365</v>
      </c>
      <c r="AV55" s="115" t="s">
        <v>365</v>
      </c>
      <c r="AW55" s="115" t="s">
        <v>365</v>
      </c>
      <c r="AX55" s="115" t="s">
        <v>365</v>
      </c>
      <c r="AY55" s="115" t="s">
        <v>365</v>
      </c>
      <c r="AZ55" s="115">
        <f t="shared" si="78"/>
        <v>0</v>
      </c>
      <c r="BA55" s="115">
        <f t="shared" si="73"/>
        <v>0</v>
      </c>
      <c r="BB55" s="115">
        <f t="shared" si="74"/>
        <v>0</v>
      </c>
      <c r="BC55" s="115">
        <f t="shared" si="75"/>
        <v>0</v>
      </c>
      <c r="BD55" s="115">
        <f t="shared" si="76"/>
        <v>0</v>
      </c>
      <c r="BE55" s="115">
        <f t="shared" si="77"/>
        <v>2</v>
      </c>
      <c r="BF55" s="115" t="s">
        <v>365</v>
      </c>
      <c r="BG55" s="115" t="s">
        <v>365</v>
      </c>
      <c r="BH55" s="115" t="s">
        <v>365</v>
      </c>
      <c r="BI55" s="115" t="s">
        <v>365</v>
      </c>
      <c r="BJ55" s="115" t="s">
        <v>365</v>
      </c>
      <c r="BK55" s="115" t="s">
        <v>365</v>
      </c>
      <c r="BL55" s="117" t="s">
        <v>365</v>
      </c>
    </row>
    <row r="56" spans="1:64" s="138" customFormat="1" ht="21">
      <c r="A56" s="113" t="s">
        <v>335</v>
      </c>
      <c r="B56" s="118" t="s">
        <v>440</v>
      </c>
      <c r="C56" s="113" t="s">
        <v>405</v>
      </c>
      <c r="D56" s="115">
        <v>0</v>
      </c>
      <c r="E56" s="115">
        <v>0</v>
      </c>
      <c r="F56" s="115">
        <v>0</v>
      </c>
      <c r="G56" s="115">
        <v>0</v>
      </c>
      <c r="H56" s="115">
        <v>0</v>
      </c>
      <c r="I56" s="115">
        <v>2</v>
      </c>
      <c r="J56" s="115" t="s">
        <v>365</v>
      </c>
      <c r="K56" s="115" t="s">
        <v>365</v>
      </c>
      <c r="L56" s="115" t="s">
        <v>365</v>
      </c>
      <c r="M56" s="115" t="s">
        <v>365</v>
      </c>
      <c r="N56" s="115" t="s">
        <v>365</v>
      </c>
      <c r="O56" s="115" t="s">
        <v>365</v>
      </c>
      <c r="P56" s="115">
        <v>0</v>
      </c>
      <c r="Q56" s="115">
        <v>0</v>
      </c>
      <c r="R56" s="115">
        <v>0</v>
      </c>
      <c r="S56" s="115">
        <v>0</v>
      </c>
      <c r="T56" s="115">
        <v>0</v>
      </c>
      <c r="U56" s="115">
        <f t="shared" si="72"/>
        <v>2</v>
      </c>
      <c r="V56" s="115" t="s">
        <v>365</v>
      </c>
      <c r="W56" s="115" t="s">
        <v>365</v>
      </c>
      <c r="X56" s="115" t="s">
        <v>365</v>
      </c>
      <c r="Y56" s="115" t="s">
        <v>365</v>
      </c>
      <c r="Z56" s="115" t="s">
        <v>365</v>
      </c>
      <c r="AA56" s="115" t="s">
        <v>365</v>
      </c>
      <c r="AB56" s="115">
        <v>0</v>
      </c>
      <c r="AC56" s="115">
        <v>0</v>
      </c>
      <c r="AD56" s="115">
        <v>0</v>
      </c>
      <c r="AE56" s="115">
        <v>0</v>
      </c>
      <c r="AF56" s="115">
        <v>0</v>
      </c>
      <c r="AG56" s="115">
        <v>0</v>
      </c>
      <c r="AH56" s="115" t="s">
        <v>365</v>
      </c>
      <c r="AI56" s="115" t="s">
        <v>365</v>
      </c>
      <c r="AJ56" s="115" t="s">
        <v>365</v>
      </c>
      <c r="AK56" s="115" t="s">
        <v>365</v>
      </c>
      <c r="AL56" s="115" t="s">
        <v>365</v>
      </c>
      <c r="AM56" s="115" t="s">
        <v>365</v>
      </c>
      <c r="AN56" s="115">
        <v>0</v>
      </c>
      <c r="AO56" s="115">
        <v>0</v>
      </c>
      <c r="AP56" s="115">
        <v>0</v>
      </c>
      <c r="AQ56" s="115">
        <v>0</v>
      </c>
      <c r="AR56" s="115">
        <v>0</v>
      </c>
      <c r="AS56" s="115">
        <v>0</v>
      </c>
      <c r="AT56" s="115" t="s">
        <v>365</v>
      </c>
      <c r="AU56" s="115" t="s">
        <v>365</v>
      </c>
      <c r="AV56" s="115" t="s">
        <v>365</v>
      </c>
      <c r="AW56" s="115" t="s">
        <v>365</v>
      </c>
      <c r="AX56" s="115" t="s">
        <v>365</v>
      </c>
      <c r="AY56" s="115" t="s">
        <v>365</v>
      </c>
      <c r="AZ56" s="115">
        <f t="shared" si="78"/>
        <v>0</v>
      </c>
      <c r="BA56" s="115">
        <f t="shared" si="73"/>
        <v>0</v>
      </c>
      <c r="BB56" s="115">
        <f t="shared" si="74"/>
        <v>0</v>
      </c>
      <c r="BC56" s="115">
        <f t="shared" si="75"/>
        <v>0</v>
      </c>
      <c r="BD56" s="115">
        <f t="shared" si="76"/>
        <v>0</v>
      </c>
      <c r="BE56" s="115">
        <f t="shared" si="77"/>
        <v>2</v>
      </c>
      <c r="BF56" s="115" t="s">
        <v>365</v>
      </c>
      <c r="BG56" s="115" t="s">
        <v>365</v>
      </c>
      <c r="BH56" s="115" t="s">
        <v>365</v>
      </c>
      <c r="BI56" s="115" t="s">
        <v>365</v>
      </c>
      <c r="BJ56" s="115" t="s">
        <v>365</v>
      </c>
      <c r="BK56" s="115" t="s">
        <v>365</v>
      </c>
      <c r="BL56" s="117" t="s">
        <v>365</v>
      </c>
    </row>
    <row r="57" spans="1:64" s="138" customFormat="1" ht="42">
      <c r="A57" s="113" t="s">
        <v>335</v>
      </c>
      <c r="B57" s="118" t="s">
        <v>441</v>
      </c>
      <c r="C57" s="113" t="s">
        <v>407</v>
      </c>
      <c r="D57" s="115">
        <v>0</v>
      </c>
      <c r="E57" s="115">
        <v>0</v>
      </c>
      <c r="F57" s="115">
        <v>0</v>
      </c>
      <c r="G57" s="115">
        <v>0</v>
      </c>
      <c r="H57" s="115">
        <v>0</v>
      </c>
      <c r="I57" s="115">
        <v>1</v>
      </c>
      <c r="J57" s="115" t="s">
        <v>365</v>
      </c>
      <c r="K57" s="115" t="s">
        <v>365</v>
      </c>
      <c r="L57" s="115" t="s">
        <v>365</v>
      </c>
      <c r="M57" s="115" t="s">
        <v>365</v>
      </c>
      <c r="N57" s="115" t="s">
        <v>365</v>
      </c>
      <c r="O57" s="115" t="s">
        <v>365</v>
      </c>
      <c r="P57" s="115">
        <v>0</v>
      </c>
      <c r="Q57" s="115">
        <v>0</v>
      </c>
      <c r="R57" s="115">
        <v>0</v>
      </c>
      <c r="S57" s="115">
        <v>0</v>
      </c>
      <c r="T57" s="115">
        <v>0</v>
      </c>
      <c r="U57" s="115">
        <f t="shared" si="72"/>
        <v>1</v>
      </c>
      <c r="V57" s="115" t="s">
        <v>365</v>
      </c>
      <c r="W57" s="115" t="s">
        <v>365</v>
      </c>
      <c r="X57" s="115" t="s">
        <v>365</v>
      </c>
      <c r="Y57" s="115" t="s">
        <v>365</v>
      </c>
      <c r="Z57" s="115" t="s">
        <v>365</v>
      </c>
      <c r="AA57" s="115" t="s">
        <v>365</v>
      </c>
      <c r="AB57" s="115">
        <v>0</v>
      </c>
      <c r="AC57" s="115">
        <v>0</v>
      </c>
      <c r="AD57" s="115">
        <v>0</v>
      </c>
      <c r="AE57" s="115">
        <v>0</v>
      </c>
      <c r="AF57" s="115">
        <v>0</v>
      </c>
      <c r="AG57" s="115">
        <v>0</v>
      </c>
      <c r="AH57" s="115" t="s">
        <v>365</v>
      </c>
      <c r="AI57" s="115" t="s">
        <v>365</v>
      </c>
      <c r="AJ57" s="115" t="s">
        <v>365</v>
      </c>
      <c r="AK57" s="115" t="s">
        <v>365</v>
      </c>
      <c r="AL57" s="115" t="s">
        <v>365</v>
      </c>
      <c r="AM57" s="115" t="s">
        <v>365</v>
      </c>
      <c r="AN57" s="115">
        <v>0</v>
      </c>
      <c r="AO57" s="115">
        <v>0</v>
      </c>
      <c r="AP57" s="115">
        <v>0</v>
      </c>
      <c r="AQ57" s="115">
        <v>0</v>
      </c>
      <c r="AR57" s="115">
        <v>0</v>
      </c>
      <c r="AS57" s="115">
        <v>0</v>
      </c>
      <c r="AT57" s="115" t="s">
        <v>365</v>
      </c>
      <c r="AU57" s="115" t="s">
        <v>365</v>
      </c>
      <c r="AV57" s="115" t="s">
        <v>365</v>
      </c>
      <c r="AW57" s="115" t="s">
        <v>365</v>
      </c>
      <c r="AX57" s="115" t="s">
        <v>365</v>
      </c>
      <c r="AY57" s="115" t="s">
        <v>365</v>
      </c>
      <c r="AZ57" s="115">
        <f t="shared" si="78"/>
        <v>0</v>
      </c>
      <c r="BA57" s="115">
        <f t="shared" si="73"/>
        <v>0</v>
      </c>
      <c r="BB57" s="115">
        <f t="shared" si="74"/>
        <v>0</v>
      </c>
      <c r="BC57" s="115">
        <f t="shared" si="75"/>
        <v>0</v>
      </c>
      <c r="BD57" s="115">
        <f t="shared" si="76"/>
        <v>0</v>
      </c>
      <c r="BE57" s="115">
        <f t="shared" si="77"/>
        <v>1</v>
      </c>
      <c r="BF57" s="115" t="s">
        <v>365</v>
      </c>
      <c r="BG57" s="115" t="s">
        <v>365</v>
      </c>
      <c r="BH57" s="115" t="s">
        <v>365</v>
      </c>
      <c r="BI57" s="115" t="s">
        <v>365</v>
      </c>
      <c r="BJ57" s="115" t="s">
        <v>365</v>
      </c>
      <c r="BK57" s="115" t="s">
        <v>365</v>
      </c>
      <c r="BL57" s="117" t="s">
        <v>365</v>
      </c>
    </row>
    <row r="58" spans="1:64" s="138" customFormat="1" ht="31.5">
      <c r="A58" s="113" t="s">
        <v>335</v>
      </c>
      <c r="B58" s="118" t="s">
        <v>442</v>
      </c>
      <c r="C58" s="113" t="s">
        <v>408</v>
      </c>
      <c r="D58" s="115">
        <v>0</v>
      </c>
      <c r="E58" s="115">
        <v>0</v>
      </c>
      <c r="F58" s="115">
        <v>0</v>
      </c>
      <c r="G58" s="115">
        <v>0</v>
      </c>
      <c r="H58" s="115">
        <v>0</v>
      </c>
      <c r="I58" s="115">
        <v>1</v>
      </c>
      <c r="J58" s="115" t="s">
        <v>365</v>
      </c>
      <c r="K58" s="115" t="s">
        <v>365</v>
      </c>
      <c r="L58" s="115" t="s">
        <v>365</v>
      </c>
      <c r="M58" s="115" t="s">
        <v>365</v>
      </c>
      <c r="N58" s="115" t="s">
        <v>365</v>
      </c>
      <c r="O58" s="115" t="s">
        <v>365</v>
      </c>
      <c r="P58" s="115">
        <v>0</v>
      </c>
      <c r="Q58" s="115">
        <v>0</v>
      </c>
      <c r="R58" s="115">
        <v>0</v>
      </c>
      <c r="S58" s="115">
        <v>0</v>
      </c>
      <c r="T58" s="115">
        <v>0</v>
      </c>
      <c r="U58" s="115">
        <f t="shared" si="72"/>
        <v>1</v>
      </c>
      <c r="V58" s="115" t="s">
        <v>365</v>
      </c>
      <c r="W58" s="115" t="s">
        <v>365</v>
      </c>
      <c r="X58" s="115" t="s">
        <v>365</v>
      </c>
      <c r="Y58" s="115" t="s">
        <v>365</v>
      </c>
      <c r="Z58" s="115" t="s">
        <v>365</v>
      </c>
      <c r="AA58" s="115" t="s">
        <v>365</v>
      </c>
      <c r="AB58" s="115">
        <v>0</v>
      </c>
      <c r="AC58" s="115">
        <v>0</v>
      </c>
      <c r="AD58" s="115">
        <v>0</v>
      </c>
      <c r="AE58" s="115">
        <v>0</v>
      </c>
      <c r="AF58" s="115">
        <v>0</v>
      </c>
      <c r="AG58" s="115">
        <v>0</v>
      </c>
      <c r="AH58" s="115" t="s">
        <v>365</v>
      </c>
      <c r="AI58" s="115" t="s">
        <v>365</v>
      </c>
      <c r="AJ58" s="115" t="s">
        <v>365</v>
      </c>
      <c r="AK58" s="115" t="s">
        <v>365</v>
      </c>
      <c r="AL58" s="115" t="s">
        <v>365</v>
      </c>
      <c r="AM58" s="115" t="s">
        <v>365</v>
      </c>
      <c r="AN58" s="115">
        <v>0</v>
      </c>
      <c r="AO58" s="115">
        <v>0</v>
      </c>
      <c r="AP58" s="115">
        <v>0</v>
      </c>
      <c r="AQ58" s="115">
        <v>0</v>
      </c>
      <c r="AR58" s="115">
        <v>0</v>
      </c>
      <c r="AS58" s="115">
        <v>0</v>
      </c>
      <c r="AT58" s="115" t="s">
        <v>365</v>
      </c>
      <c r="AU58" s="115" t="s">
        <v>365</v>
      </c>
      <c r="AV58" s="115" t="s">
        <v>365</v>
      </c>
      <c r="AW58" s="115" t="s">
        <v>365</v>
      </c>
      <c r="AX58" s="115" t="s">
        <v>365</v>
      </c>
      <c r="AY58" s="115" t="s">
        <v>365</v>
      </c>
      <c r="AZ58" s="115">
        <f t="shared" si="78"/>
        <v>0</v>
      </c>
      <c r="BA58" s="115">
        <f t="shared" si="73"/>
        <v>0</v>
      </c>
      <c r="BB58" s="115">
        <f t="shared" si="74"/>
        <v>0</v>
      </c>
      <c r="BC58" s="115">
        <f t="shared" si="75"/>
        <v>0</v>
      </c>
      <c r="BD58" s="115">
        <f t="shared" si="76"/>
        <v>0</v>
      </c>
      <c r="BE58" s="115">
        <f t="shared" si="77"/>
        <v>1</v>
      </c>
      <c r="BF58" s="115" t="s">
        <v>365</v>
      </c>
      <c r="BG58" s="115" t="s">
        <v>365</v>
      </c>
      <c r="BH58" s="115" t="s">
        <v>365</v>
      </c>
      <c r="BI58" s="115" t="s">
        <v>365</v>
      </c>
      <c r="BJ58" s="115" t="s">
        <v>365</v>
      </c>
      <c r="BK58" s="115" t="s">
        <v>365</v>
      </c>
      <c r="BL58" s="117" t="s">
        <v>365</v>
      </c>
    </row>
    <row r="59" spans="1:64" ht="12.75">
      <c r="A59" s="105"/>
      <c r="B59" s="106" t="s">
        <v>474</v>
      </c>
      <c r="C59" s="105"/>
      <c r="D59" s="105"/>
      <c r="E59" s="105"/>
      <c r="F59" s="105"/>
      <c r="G59" s="105"/>
      <c r="H59" s="105"/>
      <c r="I59" s="105"/>
      <c r="J59" s="105" t="s">
        <v>365</v>
      </c>
      <c r="K59" s="105" t="s">
        <v>365</v>
      </c>
      <c r="L59" s="105" t="s">
        <v>365</v>
      </c>
      <c r="M59" s="105" t="s">
        <v>365</v>
      </c>
      <c r="N59" s="105" t="s">
        <v>365</v>
      </c>
      <c r="O59" s="105" t="s">
        <v>365</v>
      </c>
      <c r="P59" s="105"/>
      <c r="Q59" s="105"/>
      <c r="R59" s="105"/>
      <c r="S59" s="105"/>
      <c r="T59" s="105"/>
      <c r="U59" s="105"/>
      <c r="V59" s="105" t="s">
        <v>365</v>
      </c>
      <c r="W59" s="105" t="s">
        <v>365</v>
      </c>
      <c r="X59" s="105" t="s">
        <v>365</v>
      </c>
      <c r="Y59" s="105" t="s">
        <v>365</v>
      </c>
      <c r="Z59" s="105" t="s">
        <v>365</v>
      </c>
      <c r="AA59" s="105" t="s">
        <v>365</v>
      </c>
      <c r="AB59" s="105"/>
      <c r="AC59" s="105"/>
      <c r="AD59" s="105"/>
      <c r="AE59" s="105"/>
      <c r="AF59" s="105"/>
      <c r="AG59" s="105"/>
      <c r="AH59" s="105" t="s">
        <v>365</v>
      </c>
      <c r="AI59" s="105" t="s">
        <v>365</v>
      </c>
      <c r="AJ59" s="105" t="s">
        <v>365</v>
      </c>
      <c r="AK59" s="105" t="s">
        <v>365</v>
      </c>
      <c r="AL59" s="105" t="s">
        <v>365</v>
      </c>
      <c r="AM59" s="105" t="s">
        <v>365</v>
      </c>
      <c r="AN59" s="105"/>
      <c r="AO59" s="105"/>
      <c r="AP59" s="105"/>
      <c r="AQ59" s="105"/>
      <c r="AR59" s="105"/>
      <c r="AS59" s="105"/>
      <c r="AT59" s="105" t="s">
        <v>365</v>
      </c>
      <c r="AU59" s="105" t="s">
        <v>365</v>
      </c>
      <c r="AV59" s="105" t="s">
        <v>365</v>
      </c>
      <c r="AW59" s="105" t="s">
        <v>365</v>
      </c>
      <c r="AX59" s="105" t="s">
        <v>365</v>
      </c>
      <c r="AY59" s="105" t="s">
        <v>365</v>
      </c>
      <c r="AZ59" s="105"/>
      <c r="BA59" s="105"/>
      <c r="BB59" s="105"/>
      <c r="BC59" s="105"/>
      <c r="BD59" s="105"/>
      <c r="BE59" s="105"/>
      <c r="BF59" s="105" t="s">
        <v>365</v>
      </c>
      <c r="BG59" s="105" t="s">
        <v>365</v>
      </c>
      <c r="BH59" s="105" t="s">
        <v>365</v>
      </c>
      <c r="BI59" s="105" t="s">
        <v>365</v>
      </c>
      <c r="BJ59" s="105" t="s">
        <v>365</v>
      </c>
      <c r="BK59" s="105" t="s">
        <v>365</v>
      </c>
      <c r="BL59" s="105"/>
    </row>
    <row r="60" spans="1:64" s="138" customFormat="1" ht="31.5">
      <c r="A60" s="113" t="s">
        <v>335</v>
      </c>
      <c r="B60" s="113" t="s">
        <v>480</v>
      </c>
      <c r="C60" s="113" t="s">
        <v>444</v>
      </c>
      <c r="D60" s="115">
        <v>0</v>
      </c>
      <c r="E60" s="115">
        <v>0</v>
      </c>
      <c r="F60" s="115">
        <v>0</v>
      </c>
      <c r="G60" s="115">
        <v>0</v>
      </c>
      <c r="H60" s="115">
        <v>0</v>
      </c>
      <c r="I60" s="115">
        <v>0</v>
      </c>
      <c r="J60" s="115" t="s">
        <v>365</v>
      </c>
      <c r="K60" s="115" t="s">
        <v>365</v>
      </c>
      <c r="L60" s="115" t="s">
        <v>365</v>
      </c>
      <c r="M60" s="115" t="s">
        <v>365</v>
      </c>
      <c r="N60" s="115" t="s">
        <v>365</v>
      </c>
      <c r="O60" s="115" t="s">
        <v>365</v>
      </c>
      <c r="P60" s="115">
        <v>0</v>
      </c>
      <c r="Q60" s="115">
        <v>0</v>
      </c>
      <c r="R60" s="115">
        <v>0</v>
      </c>
      <c r="S60" s="115">
        <v>0</v>
      </c>
      <c r="T60" s="115">
        <v>0</v>
      </c>
      <c r="U60" s="115">
        <f>I60</f>
        <v>0</v>
      </c>
      <c r="V60" s="115" t="s">
        <v>365</v>
      </c>
      <c r="W60" s="115" t="s">
        <v>365</v>
      </c>
      <c r="X60" s="115" t="s">
        <v>365</v>
      </c>
      <c r="Y60" s="115" t="s">
        <v>365</v>
      </c>
      <c r="Z60" s="115" t="s">
        <v>365</v>
      </c>
      <c r="AA60" s="115" t="s">
        <v>365</v>
      </c>
      <c r="AB60" s="115">
        <v>0</v>
      </c>
      <c r="AC60" s="115">
        <v>0</v>
      </c>
      <c r="AD60" s="115">
        <v>0</v>
      </c>
      <c r="AE60" s="115">
        <v>0</v>
      </c>
      <c r="AF60" s="115">
        <v>0</v>
      </c>
      <c r="AG60" s="115">
        <v>0</v>
      </c>
      <c r="AH60" s="115" t="s">
        <v>365</v>
      </c>
      <c r="AI60" s="115" t="s">
        <v>365</v>
      </c>
      <c r="AJ60" s="115" t="s">
        <v>365</v>
      </c>
      <c r="AK60" s="115" t="s">
        <v>365</v>
      </c>
      <c r="AL60" s="115" t="s">
        <v>365</v>
      </c>
      <c r="AM60" s="115" t="s">
        <v>365</v>
      </c>
      <c r="AN60" s="115">
        <v>0</v>
      </c>
      <c r="AO60" s="115">
        <v>0</v>
      </c>
      <c r="AP60" s="115">
        <v>0</v>
      </c>
      <c r="AQ60" s="115">
        <v>0</v>
      </c>
      <c r="AR60" s="115">
        <v>0</v>
      </c>
      <c r="AS60" s="115">
        <v>0</v>
      </c>
      <c r="AT60" s="115" t="s">
        <v>365</v>
      </c>
      <c r="AU60" s="115" t="s">
        <v>365</v>
      </c>
      <c r="AV60" s="115" t="s">
        <v>365</v>
      </c>
      <c r="AW60" s="115" t="s">
        <v>365</v>
      </c>
      <c r="AX60" s="115" t="s">
        <v>365</v>
      </c>
      <c r="AY60" s="115" t="s">
        <v>365</v>
      </c>
      <c r="AZ60" s="115">
        <f aca="true" t="shared" si="79" ref="AZ60:AZ68">P60+AB60+AN60</f>
        <v>0</v>
      </c>
      <c r="BA60" s="115">
        <f aca="true" t="shared" si="80" ref="BA60:BA68">Q60+AC60+AO60</f>
        <v>0</v>
      </c>
      <c r="BB60" s="115">
        <f aca="true" t="shared" si="81" ref="BB60:BB68">R60+AD60+AP60</f>
        <v>0</v>
      </c>
      <c r="BC60" s="115">
        <f aca="true" t="shared" si="82" ref="BC60:BC68">S60+AE60+AQ60</f>
        <v>0</v>
      </c>
      <c r="BD60" s="115">
        <f aca="true" t="shared" si="83" ref="BD60:BD68">T60+AF60+AR60</f>
        <v>0</v>
      </c>
      <c r="BE60" s="115">
        <f aca="true" t="shared" si="84" ref="BE60:BE68">U60+AG60+AS60</f>
        <v>0</v>
      </c>
      <c r="BF60" s="115" t="s">
        <v>365</v>
      </c>
      <c r="BG60" s="115" t="s">
        <v>365</v>
      </c>
      <c r="BH60" s="115" t="s">
        <v>365</v>
      </c>
      <c r="BI60" s="115" t="s">
        <v>365</v>
      </c>
      <c r="BJ60" s="115" t="s">
        <v>365</v>
      </c>
      <c r="BK60" s="115" t="s">
        <v>365</v>
      </c>
      <c r="BL60" s="117" t="s">
        <v>365</v>
      </c>
    </row>
    <row r="61" spans="1:64" s="138" customFormat="1" ht="31.5">
      <c r="A61" s="113" t="s">
        <v>335</v>
      </c>
      <c r="B61" s="113" t="s">
        <v>487</v>
      </c>
      <c r="C61" s="113" t="s">
        <v>445</v>
      </c>
      <c r="D61" s="115">
        <v>0</v>
      </c>
      <c r="E61" s="115">
        <v>0</v>
      </c>
      <c r="F61" s="115">
        <v>0</v>
      </c>
      <c r="G61" s="115">
        <v>0</v>
      </c>
      <c r="H61" s="115">
        <v>0</v>
      </c>
      <c r="I61" s="115">
        <v>2</v>
      </c>
      <c r="J61" s="115" t="s">
        <v>365</v>
      </c>
      <c r="K61" s="115" t="s">
        <v>365</v>
      </c>
      <c r="L61" s="115" t="s">
        <v>365</v>
      </c>
      <c r="M61" s="115" t="s">
        <v>365</v>
      </c>
      <c r="N61" s="115" t="s">
        <v>365</v>
      </c>
      <c r="O61" s="115" t="s">
        <v>365</v>
      </c>
      <c r="P61" s="115">
        <v>0</v>
      </c>
      <c r="Q61" s="115">
        <v>0</v>
      </c>
      <c r="R61" s="115">
        <v>0</v>
      </c>
      <c r="S61" s="115">
        <v>0</v>
      </c>
      <c r="T61" s="115">
        <v>0</v>
      </c>
      <c r="U61" s="115">
        <f aca="true" t="shared" si="85" ref="U61:U68">I61</f>
        <v>2</v>
      </c>
      <c r="V61" s="115" t="s">
        <v>365</v>
      </c>
      <c r="W61" s="115" t="s">
        <v>365</v>
      </c>
      <c r="X61" s="115" t="s">
        <v>365</v>
      </c>
      <c r="Y61" s="115" t="s">
        <v>365</v>
      </c>
      <c r="Z61" s="115" t="s">
        <v>365</v>
      </c>
      <c r="AA61" s="115" t="s">
        <v>365</v>
      </c>
      <c r="AB61" s="115">
        <v>0</v>
      </c>
      <c r="AC61" s="115">
        <v>0</v>
      </c>
      <c r="AD61" s="115">
        <v>0</v>
      </c>
      <c r="AE61" s="115">
        <v>0</v>
      </c>
      <c r="AF61" s="115">
        <v>0</v>
      </c>
      <c r="AG61" s="115">
        <v>0</v>
      </c>
      <c r="AH61" s="115" t="s">
        <v>365</v>
      </c>
      <c r="AI61" s="115" t="s">
        <v>365</v>
      </c>
      <c r="AJ61" s="115" t="s">
        <v>365</v>
      </c>
      <c r="AK61" s="115" t="s">
        <v>365</v>
      </c>
      <c r="AL61" s="115" t="s">
        <v>365</v>
      </c>
      <c r="AM61" s="115" t="s">
        <v>365</v>
      </c>
      <c r="AN61" s="115">
        <v>0</v>
      </c>
      <c r="AO61" s="115">
        <v>0</v>
      </c>
      <c r="AP61" s="115">
        <v>0</v>
      </c>
      <c r="AQ61" s="115">
        <v>0</v>
      </c>
      <c r="AR61" s="115">
        <v>0</v>
      </c>
      <c r="AS61" s="115">
        <v>0</v>
      </c>
      <c r="AT61" s="115" t="s">
        <v>365</v>
      </c>
      <c r="AU61" s="115" t="s">
        <v>365</v>
      </c>
      <c r="AV61" s="115" t="s">
        <v>365</v>
      </c>
      <c r="AW61" s="115" t="s">
        <v>365</v>
      </c>
      <c r="AX61" s="115" t="s">
        <v>365</v>
      </c>
      <c r="AY61" s="115" t="s">
        <v>365</v>
      </c>
      <c r="AZ61" s="115">
        <f t="shared" si="79"/>
        <v>0</v>
      </c>
      <c r="BA61" s="115">
        <f t="shared" si="80"/>
        <v>0</v>
      </c>
      <c r="BB61" s="115">
        <f t="shared" si="81"/>
        <v>0</v>
      </c>
      <c r="BC61" s="115">
        <f t="shared" si="82"/>
        <v>0</v>
      </c>
      <c r="BD61" s="115">
        <f t="shared" si="83"/>
        <v>0</v>
      </c>
      <c r="BE61" s="115">
        <f t="shared" si="84"/>
        <v>2</v>
      </c>
      <c r="BF61" s="115" t="s">
        <v>365</v>
      </c>
      <c r="BG61" s="115" t="s">
        <v>365</v>
      </c>
      <c r="BH61" s="115" t="s">
        <v>365</v>
      </c>
      <c r="BI61" s="115" t="s">
        <v>365</v>
      </c>
      <c r="BJ61" s="115" t="s">
        <v>365</v>
      </c>
      <c r="BK61" s="115" t="s">
        <v>365</v>
      </c>
      <c r="BL61" s="117" t="s">
        <v>365</v>
      </c>
    </row>
    <row r="62" spans="1:64" s="138" customFormat="1" ht="31.5">
      <c r="A62" s="126" t="s">
        <v>335</v>
      </c>
      <c r="B62" s="127" t="s">
        <v>402</v>
      </c>
      <c r="C62" s="126" t="s">
        <v>383</v>
      </c>
      <c r="D62" s="115">
        <v>0</v>
      </c>
      <c r="E62" s="115">
        <v>0</v>
      </c>
      <c r="F62" s="115">
        <v>0</v>
      </c>
      <c r="G62" s="115">
        <v>0</v>
      </c>
      <c r="H62" s="115">
        <v>0</v>
      </c>
      <c r="I62" s="115">
        <v>2</v>
      </c>
      <c r="J62" s="115" t="s">
        <v>365</v>
      </c>
      <c r="K62" s="115" t="s">
        <v>365</v>
      </c>
      <c r="L62" s="115" t="s">
        <v>365</v>
      </c>
      <c r="M62" s="115" t="s">
        <v>365</v>
      </c>
      <c r="N62" s="115" t="s">
        <v>365</v>
      </c>
      <c r="O62" s="115" t="s">
        <v>365</v>
      </c>
      <c r="P62" s="115">
        <v>0</v>
      </c>
      <c r="Q62" s="115">
        <v>0</v>
      </c>
      <c r="R62" s="115">
        <v>0</v>
      </c>
      <c r="S62" s="115">
        <v>0</v>
      </c>
      <c r="T62" s="115">
        <v>0</v>
      </c>
      <c r="U62" s="115">
        <f t="shared" si="85"/>
        <v>2</v>
      </c>
      <c r="V62" s="115" t="s">
        <v>365</v>
      </c>
      <c r="W62" s="115" t="s">
        <v>365</v>
      </c>
      <c r="X62" s="115" t="s">
        <v>365</v>
      </c>
      <c r="Y62" s="115" t="s">
        <v>365</v>
      </c>
      <c r="Z62" s="115" t="s">
        <v>365</v>
      </c>
      <c r="AA62" s="115" t="s">
        <v>365</v>
      </c>
      <c r="AB62" s="115">
        <v>0</v>
      </c>
      <c r="AC62" s="115">
        <v>0</v>
      </c>
      <c r="AD62" s="115">
        <v>0</v>
      </c>
      <c r="AE62" s="115">
        <v>0</v>
      </c>
      <c r="AF62" s="115">
        <v>0</v>
      </c>
      <c r="AG62" s="115">
        <v>0</v>
      </c>
      <c r="AH62" s="115" t="s">
        <v>365</v>
      </c>
      <c r="AI62" s="115" t="s">
        <v>365</v>
      </c>
      <c r="AJ62" s="115" t="s">
        <v>365</v>
      </c>
      <c r="AK62" s="115" t="s">
        <v>365</v>
      </c>
      <c r="AL62" s="115" t="s">
        <v>365</v>
      </c>
      <c r="AM62" s="115" t="s">
        <v>365</v>
      </c>
      <c r="AN62" s="115">
        <v>0</v>
      </c>
      <c r="AO62" s="115">
        <v>0</v>
      </c>
      <c r="AP62" s="115">
        <v>0</v>
      </c>
      <c r="AQ62" s="115">
        <v>0</v>
      </c>
      <c r="AR62" s="115">
        <v>0</v>
      </c>
      <c r="AS62" s="115">
        <v>0</v>
      </c>
      <c r="AT62" s="115" t="s">
        <v>365</v>
      </c>
      <c r="AU62" s="115" t="s">
        <v>365</v>
      </c>
      <c r="AV62" s="115" t="s">
        <v>365</v>
      </c>
      <c r="AW62" s="115" t="s">
        <v>365</v>
      </c>
      <c r="AX62" s="115" t="s">
        <v>365</v>
      </c>
      <c r="AY62" s="115" t="s">
        <v>365</v>
      </c>
      <c r="AZ62" s="115">
        <f t="shared" si="79"/>
        <v>0</v>
      </c>
      <c r="BA62" s="115">
        <f t="shared" si="80"/>
        <v>0</v>
      </c>
      <c r="BB62" s="115">
        <f t="shared" si="81"/>
        <v>0</v>
      </c>
      <c r="BC62" s="115">
        <f t="shared" si="82"/>
        <v>0</v>
      </c>
      <c r="BD62" s="115">
        <f t="shared" si="83"/>
        <v>0</v>
      </c>
      <c r="BE62" s="115">
        <f t="shared" si="84"/>
        <v>2</v>
      </c>
      <c r="BF62" s="115" t="s">
        <v>365</v>
      </c>
      <c r="BG62" s="115" t="s">
        <v>365</v>
      </c>
      <c r="BH62" s="115" t="s">
        <v>365</v>
      </c>
      <c r="BI62" s="115" t="s">
        <v>365</v>
      </c>
      <c r="BJ62" s="115" t="s">
        <v>365</v>
      </c>
      <c r="BK62" s="115" t="s">
        <v>365</v>
      </c>
      <c r="BL62" s="115" t="s">
        <v>365</v>
      </c>
    </row>
    <row r="63" spans="1:64" s="138" customFormat="1" ht="31.5">
      <c r="A63" s="113" t="s">
        <v>335</v>
      </c>
      <c r="B63" s="118" t="s">
        <v>450</v>
      </c>
      <c r="C63" s="113" t="s">
        <v>452</v>
      </c>
      <c r="D63" s="115">
        <v>0</v>
      </c>
      <c r="E63" s="115">
        <v>0</v>
      </c>
      <c r="F63" s="115">
        <v>0</v>
      </c>
      <c r="G63" s="115">
        <v>0</v>
      </c>
      <c r="H63" s="115">
        <v>0</v>
      </c>
      <c r="I63" s="115">
        <v>0</v>
      </c>
      <c r="J63" s="115" t="s">
        <v>365</v>
      </c>
      <c r="K63" s="115" t="s">
        <v>365</v>
      </c>
      <c r="L63" s="115" t="s">
        <v>365</v>
      </c>
      <c r="M63" s="115" t="s">
        <v>365</v>
      </c>
      <c r="N63" s="115" t="s">
        <v>365</v>
      </c>
      <c r="O63" s="115" t="s">
        <v>365</v>
      </c>
      <c r="P63" s="115">
        <v>0</v>
      </c>
      <c r="Q63" s="115">
        <v>0</v>
      </c>
      <c r="R63" s="115">
        <v>0</v>
      </c>
      <c r="S63" s="115">
        <v>0</v>
      </c>
      <c r="T63" s="115">
        <v>0</v>
      </c>
      <c r="U63" s="115">
        <f t="shared" si="85"/>
        <v>0</v>
      </c>
      <c r="V63" s="115" t="s">
        <v>365</v>
      </c>
      <c r="W63" s="115" t="s">
        <v>365</v>
      </c>
      <c r="X63" s="115" t="s">
        <v>365</v>
      </c>
      <c r="Y63" s="115" t="s">
        <v>365</v>
      </c>
      <c r="Z63" s="115" t="s">
        <v>365</v>
      </c>
      <c r="AA63" s="115" t="s">
        <v>365</v>
      </c>
      <c r="AB63" s="115">
        <v>0</v>
      </c>
      <c r="AC63" s="115">
        <v>0</v>
      </c>
      <c r="AD63" s="115">
        <v>0</v>
      </c>
      <c r="AE63" s="115">
        <v>0</v>
      </c>
      <c r="AF63" s="115">
        <v>0</v>
      </c>
      <c r="AG63" s="115">
        <v>0</v>
      </c>
      <c r="AH63" s="115" t="s">
        <v>365</v>
      </c>
      <c r="AI63" s="115" t="s">
        <v>365</v>
      </c>
      <c r="AJ63" s="115" t="s">
        <v>365</v>
      </c>
      <c r="AK63" s="115" t="s">
        <v>365</v>
      </c>
      <c r="AL63" s="115" t="s">
        <v>365</v>
      </c>
      <c r="AM63" s="115" t="s">
        <v>365</v>
      </c>
      <c r="AN63" s="115">
        <v>0</v>
      </c>
      <c r="AO63" s="115">
        <v>0</v>
      </c>
      <c r="AP63" s="115">
        <v>0</v>
      </c>
      <c r="AQ63" s="115">
        <v>0</v>
      </c>
      <c r="AR63" s="115">
        <v>0</v>
      </c>
      <c r="AS63" s="115">
        <v>0</v>
      </c>
      <c r="AT63" s="115" t="s">
        <v>365</v>
      </c>
      <c r="AU63" s="115" t="s">
        <v>365</v>
      </c>
      <c r="AV63" s="115" t="s">
        <v>365</v>
      </c>
      <c r="AW63" s="115" t="s">
        <v>365</v>
      </c>
      <c r="AX63" s="115" t="s">
        <v>365</v>
      </c>
      <c r="AY63" s="115" t="s">
        <v>365</v>
      </c>
      <c r="AZ63" s="115">
        <f t="shared" si="79"/>
        <v>0</v>
      </c>
      <c r="BA63" s="115">
        <f t="shared" si="80"/>
        <v>0</v>
      </c>
      <c r="BB63" s="115">
        <f t="shared" si="81"/>
        <v>0</v>
      </c>
      <c r="BC63" s="115">
        <f t="shared" si="82"/>
        <v>0</v>
      </c>
      <c r="BD63" s="115">
        <f t="shared" si="83"/>
        <v>0</v>
      </c>
      <c r="BE63" s="115">
        <f t="shared" si="84"/>
        <v>0</v>
      </c>
      <c r="BF63" s="115" t="s">
        <v>365</v>
      </c>
      <c r="BG63" s="115" t="s">
        <v>365</v>
      </c>
      <c r="BH63" s="115" t="s">
        <v>365</v>
      </c>
      <c r="BI63" s="115" t="s">
        <v>365</v>
      </c>
      <c r="BJ63" s="115" t="s">
        <v>365</v>
      </c>
      <c r="BK63" s="115" t="s">
        <v>365</v>
      </c>
      <c r="BL63" s="115" t="s">
        <v>365</v>
      </c>
    </row>
    <row r="64" spans="1:64" s="138" customFormat="1" ht="31.5">
      <c r="A64" s="113" t="s">
        <v>335</v>
      </c>
      <c r="B64" s="118" t="s">
        <v>359</v>
      </c>
      <c r="C64" s="113" t="s">
        <v>453</v>
      </c>
      <c r="D64" s="115">
        <v>0</v>
      </c>
      <c r="E64" s="115">
        <v>0</v>
      </c>
      <c r="F64" s="115">
        <v>0</v>
      </c>
      <c r="G64" s="115">
        <v>0</v>
      </c>
      <c r="H64" s="115">
        <v>0</v>
      </c>
      <c r="I64" s="115">
        <v>1</v>
      </c>
      <c r="J64" s="115" t="s">
        <v>365</v>
      </c>
      <c r="K64" s="115" t="s">
        <v>365</v>
      </c>
      <c r="L64" s="115" t="s">
        <v>365</v>
      </c>
      <c r="M64" s="115" t="s">
        <v>365</v>
      </c>
      <c r="N64" s="115" t="s">
        <v>365</v>
      </c>
      <c r="O64" s="115" t="s">
        <v>365</v>
      </c>
      <c r="P64" s="115">
        <v>0</v>
      </c>
      <c r="Q64" s="115">
        <v>0</v>
      </c>
      <c r="R64" s="115">
        <v>0</v>
      </c>
      <c r="S64" s="115">
        <v>0</v>
      </c>
      <c r="T64" s="115">
        <v>0</v>
      </c>
      <c r="U64" s="115">
        <f t="shared" si="85"/>
        <v>1</v>
      </c>
      <c r="V64" s="115" t="s">
        <v>365</v>
      </c>
      <c r="W64" s="115" t="s">
        <v>365</v>
      </c>
      <c r="X64" s="115" t="s">
        <v>365</v>
      </c>
      <c r="Y64" s="115" t="s">
        <v>365</v>
      </c>
      <c r="Z64" s="115" t="s">
        <v>365</v>
      </c>
      <c r="AA64" s="115" t="s">
        <v>365</v>
      </c>
      <c r="AB64" s="115">
        <v>0</v>
      </c>
      <c r="AC64" s="115">
        <v>0</v>
      </c>
      <c r="AD64" s="115">
        <v>0</v>
      </c>
      <c r="AE64" s="115">
        <v>0</v>
      </c>
      <c r="AF64" s="115">
        <v>0</v>
      </c>
      <c r="AG64" s="115">
        <v>0</v>
      </c>
      <c r="AH64" s="115" t="s">
        <v>365</v>
      </c>
      <c r="AI64" s="115" t="s">
        <v>365</v>
      </c>
      <c r="AJ64" s="115" t="s">
        <v>365</v>
      </c>
      <c r="AK64" s="115" t="s">
        <v>365</v>
      </c>
      <c r="AL64" s="115" t="s">
        <v>365</v>
      </c>
      <c r="AM64" s="115" t="s">
        <v>365</v>
      </c>
      <c r="AN64" s="115">
        <v>0</v>
      </c>
      <c r="AO64" s="115">
        <v>0</v>
      </c>
      <c r="AP64" s="115">
        <v>0</v>
      </c>
      <c r="AQ64" s="115">
        <v>0</v>
      </c>
      <c r="AR64" s="115">
        <v>0</v>
      </c>
      <c r="AS64" s="115">
        <v>0</v>
      </c>
      <c r="AT64" s="115" t="s">
        <v>365</v>
      </c>
      <c r="AU64" s="115" t="s">
        <v>365</v>
      </c>
      <c r="AV64" s="115" t="s">
        <v>365</v>
      </c>
      <c r="AW64" s="115" t="s">
        <v>365</v>
      </c>
      <c r="AX64" s="115" t="s">
        <v>365</v>
      </c>
      <c r="AY64" s="115" t="s">
        <v>365</v>
      </c>
      <c r="AZ64" s="115">
        <f t="shared" si="79"/>
        <v>0</v>
      </c>
      <c r="BA64" s="115">
        <f t="shared" si="80"/>
        <v>0</v>
      </c>
      <c r="BB64" s="115">
        <f t="shared" si="81"/>
        <v>0</v>
      </c>
      <c r="BC64" s="115">
        <f t="shared" si="82"/>
        <v>0</v>
      </c>
      <c r="BD64" s="115">
        <f t="shared" si="83"/>
        <v>0</v>
      </c>
      <c r="BE64" s="115">
        <f t="shared" si="84"/>
        <v>1</v>
      </c>
      <c r="BF64" s="115" t="s">
        <v>365</v>
      </c>
      <c r="BG64" s="115" t="s">
        <v>365</v>
      </c>
      <c r="BH64" s="115" t="s">
        <v>365</v>
      </c>
      <c r="BI64" s="115" t="s">
        <v>365</v>
      </c>
      <c r="BJ64" s="115" t="s">
        <v>365</v>
      </c>
      <c r="BK64" s="115" t="s">
        <v>365</v>
      </c>
      <c r="BL64" s="115" t="s">
        <v>365</v>
      </c>
    </row>
    <row r="65" spans="1:64" s="138" customFormat="1" ht="31.5">
      <c r="A65" s="113" t="s">
        <v>335</v>
      </c>
      <c r="B65" s="118" t="s">
        <v>489</v>
      </c>
      <c r="C65" s="113" t="s">
        <v>410</v>
      </c>
      <c r="D65" s="115">
        <v>0</v>
      </c>
      <c r="E65" s="115">
        <v>0</v>
      </c>
      <c r="F65" s="115">
        <v>0</v>
      </c>
      <c r="G65" s="115">
        <v>0</v>
      </c>
      <c r="H65" s="115">
        <v>0</v>
      </c>
      <c r="I65" s="115">
        <v>1</v>
      </c>
      <c r="J65" s="115" t="s">
        <v>365</v>
      </c>
      <c r="K65" s="115" t="s">
        <v>365</v>
      </c>
      <c r="L65" s="115" t="s">
        <v>365</v>
      </c>
      <c r="M65" s="115" t="s">
        <v>365</v>
      </c>
      <c r="N65" s="115" t="s">
        <v>365</v>
      </c>
      <c r="O65" s="115" t="s">
        <v>365</v>
      </c>
      <c r="P65" s="115">
        <v>0</v>
      </c>
      <c r="Q65" s="115">
        <v>0</v>
      </c>
      <c r="R65" s="115">
        <v>0</v>
      </c>
      <c r="S65" s="115">
        <v>0</v>
      </c>
      <c r="T65" s="115">
        <v>0</v>
      </c>
      <c r="U65" s="115">
        <f t="shared" si="85"/>
        <v>1</v>
      </c>
      <c r="V65" s="115" t="s">
        <v>365</v>
      </c>
      <c r="W65" s="115" t="s">
        <v>365</v>
      </c>
      <c r="X65" s="115" t="s">
        <v>365</v>
      </c>
      <c r="Y65" s="115" t="s">
        <v>365</v>
      </c>
      <c r="Z65" s="115" t="s">
        <v>365</v>
      </c>
      <c r="AA65" s="115" t="s">
        <v>365</v>
      </c>
      <c r="AB65" s="115">
        <v>0</v>
      </c>
      <c r="AC65" s="115">
        <v>0</v>
      </c>
      <c r="AD65" s="115">
        <v>0</v>
      </c>
      <c r="AE65" s="115">
        <v>0</v>
      </c>
      <c r="AF65" s="115">
        <v>0</v>
      </c>
      <c r="AG65" s="115">
        <v>0</v>
      </c>
      <c r="AH65" s="115" t="s">
        <v>365</v>
      </c>
      <c r="AI65" s="115" t="s">
        <v>365</v>
      </c>
      <c r="AJ65" s="115" t="s">
        <v>365</v>
      </c>
      <c r="AK65" s="115" t="s">
        <v>365</v>
      </c>
      <c r="AL65" s="115" t="s">
        <v>365</v>
      </c>
      <c r="AM65" s="115" t="s">
        <v>365</v>
      </c>
      <c r="AN65" s="115">
        <v>0</v>
      </c>
      <c r="AO65" s="115">
        <v>0</v>
      </c>
      <c r="AP65" s="115">
        <v>0</v>
      </c>
      <c r="AQ65" s="115">
        <v>0</v>
      </c>
      <c r="AR65" s="115">
        <v>0</v>
      </c>
      <c r="AS65" s="115">
        <v>0</v>
      </c>
      <c r="AT65" s="115" t="s">
        <v>365</v>
      </c>
      <c r="AU65" s="115" t="s">
        <v>365</v>
      </c>
      <c r="AV65" s="115" t="s">
        <v>365</v>
      </c>
      <c r="AW65" s="115" t="s">
        <v>365</v>
      </c>
      <c r="AX65" s="115" t="s">
        <v>365</v>
      </c>
      <c r="AY65" s="115" t="s">
        <v>365</v>
      </c>
      <c r="AZ65" s="115">
        <f t="shared" si="79"/>
        <v>0</v>
      </c>
      <c r="BA65" s="115">
        <f t="shared" si="80"/>
        <v>0</v>
      </c>
      <c r="BB65" s="115">
        <f t="shared" si="81"/>
        <v>0</v>
      </c>
      <c r="BC65" s="115">
        <f t="shared" si="82"/>
        <v>0</v>
      </c>
      <c r="BD65" s="115">
        <f t="shared" si="83"/>
        <v>0</v>
      </c>
      <c r="BE65" s="115">
        <f t="shared" si="84"/>
        <v>1</v>
      </c>
      <c r="BF65" s="115" t="s">
        <v>365</v>
      </c>
      <c r="BG65" s="115" t="s">
        <v>365</v>
      </c>
      <c r="BH65" s="115" t="s">
        <v>365</v>
      </c>
      <c r="BI65" s="115" t="s">
        <v>365</v>
      </c>
      <c r="BJ65" s="115" t="s">
        <v>365</v>
      </c>
      <c r="BK65" s="115" t="s">
        <v>365</v>
      </c>
      <c r="BL65" s="115" t="s">
        <v>365</v>
      </c>
    </row>
    <row r="66" spans="1:64" s="138" customFormat="1" ht="42">
      <c r="A66" s="113" t="s">
        <v>335</v>
      </c>
      <c r="B66" s="118" t="s">
        <v>490</v>
      </c>
      <c r="C66" s="113" t="s">
        <v>479</v>
      </c>
      <c r="D66" s="115">
        <v>0</v>
      </c>
      <c r="E66" s="115">
        <v>0</v>
      </c>
      <c r="F66" s="115">
        <v>0</v>
      </c>
      <c r="G66" s="115">
        <v>0</v>
      </c>
      <c r="H66" s="115">
        <v>0</v>
      </c>
      <c r="I66" s="115">
        <v>3</v>
      </c>
      <c r="J66" s="115" t="s">
        <v>365</v>
      </c>
      <c r="K66" s="115" t="s">
        <v>365</v>
      </c>
      <c r="L66" s="115" t="s">
        <v>365</v>
      </c>
      <c r="M66" s="115" t="s">
        <v>365</v>
      </c>
      <c r="N66" s="115" t="s">
        <v>365</v>
      </c>
      <c r="O66" s="115" t="s">
        <v>365</v>
      </c>
      <c r="P66" s="115">
        <v>0</v>
      </c>
      <c r="Q66" s="115">
        <v>0</v>
      </c>
      <c r="R66" s="115">
        <v>0</v>
      </c>
      <c r="S66" s="115">
        <v>0</v>
      </c>
      <c r="T66" s="115">
        <v>0</v>
      </c>
      <c r="U66" s="115">
        <f t="shared" si="85"/>
        <v>3</v>
      </c>
      <c r="V66" s="115" t="s">
        <v>365</v>
      </c>
      <c r="W66" s="115" t="s">
        <v>365</v>
      </c>
      <c r="X66" s="115" t="s">
        <v>365</v>
      </c>
      <c r="Y66" s="115" t="s">
        <v>365</v>
      </c>
      <c r="Z66" s="115" t="s">
        <v>365</v>
      </c>
      <c r="AA66" s="115" t="s">
        <v>365</v>
      </c>
      <c r="AB66" s="115">
        <v>0</v>
      </c>
      <c r="AC66" s="115">
        <v>0</v>
      </c>
      <c r="AD66" s="115">
        <v>0</v>
      </c>
      <c r="AE66" s="115">
        <v>0</v>
      </c>
      <c r="AF66" s="115">
        <v>0</v>
      </c>
      <c r="AG66" s="115">
        <v>0</v>
      </c>
      <c r="AH66" s="115" t="s">
        <v>365</v>
      </c>
      <c r="AI66" s="115" t="s">
        <v>365</v>
      </c>
      <c r="AJ66" s="115" t="s">
        <v>365</v>
      </c>
      <c r="AK66" s="115" t="s">
        <v>365</v>
      </c>
      <c r="AL66" s="115" t="s">
        <v>365</v>
      </c>
      <c r="AM66" s="115" t="s">
        <v>365</v>
      </c>
      <c r="AN66" s="115">
        <v>0</v>
      </c>
      <c r="AO66" s="115">
        <v>0</v>
      </c>
      <c r="AP66" s="115">
        <v>0</v>
      </c>
      <c r="AQ66" s="115">
        <v>0</v>
      </c>
      <c r="AR66" s="115">
        <v>0</v>
      </c>
      <c r="AS66" s="115">
        <v>0</v>
      </c>
      <c r="AT66" s="115" t="s">
        <v>365</v>
      </c>
      <c r="AU66" s="115" t="s">
        <v>365</v>
      </c>
      <c r="AV66" s="115" t="s">
        <v>365</v>
      </c>
      <c r="AW66" s="115" t="s">
        <v>365</v>
      </c>
      <c r="AX66" s="115" t="s">
        <v>365</v>
      </c>
      <c r="AY66" s="115" t="s">
        <v>365</v>
      </c>
      <c r="AZ66" s="115">
        <f t="shared" si="79"/>
        <v>0</v>
      </c>
      <c r="BA66" s="115">
        <f t="shared" si="80"/>
        <v>0</v>
      </c>
      <c r="BB66" s="115">
        <f t="shared" si="81"/>
        <v>0</v>
      </c>
      <c r="BC66" s="115">
        <f t="shared" si="82"/>
        <v>0</v>
      </c>
      <c r="BD66" s="115">
        <f t="shared" si="83"/>
        <v>0</v>
      </c>
      <c r="BE66" s="115">
        <f t="shared" si="84"/>
        <v>3</v>
      </c>
      <c r="BF66" s="115" t="s">
        <v>365</v>
      </c>
      <c r="BG66" s="115" t="s">
        <v>365</v>
      </c>
      <c r="BH66" s="115" t="s">
        <v>365</v>
      </c>
      <c r="BI66" s="115" t="s">
        <v>365</v>
      </c>
      <c r="BJ66" s="115" t="s">
        <v>365</v>
      </c>
      <c r="BK66" s="115" t="s">
        <v>365</v>
      </c>
      <c r="BL66" s="115" t="s">
        <v>365</v>
      </c>
    </row>
    <row r="67" spans="1:64" s="138" customFormat="1" ht="42">
      <c r="A67" s="113" t="s">
        <v>335</v>
      </c>
      <c r="B67" s="118" t="s">
        <v>491</v>
      </c>
      <c r="C67" s="113" t="s">
        <v>446</v>
      </c>
      <c r="D67" s="115">
        <v>0</v>
      </c>
      <c r="E67" s="115">
        <v>0</v>
      </c>
      <c r="F67" s="115">
        <v>0</v>
      </c>
      <c r="G67" s="115">
        <v>0</v>
      </c>
      <c r="H67" s="115">
        <v>0</v>
      </c>
      <c r="I67" s="115">
        <v>2</v>
      </c>
      <c r="J67" s="115" t="s">
        <v>365</v>
      </c>
      <c r="K67" s="115" t="s">
        <v>365</v>
      </c>
      <c r="L67" s="115" t="s">
        <v>365</v>
      </c>
      <c r="M67" s="115" t="s">
        <v>365</v>
      </c>
      <c r="N67" s="115" t="s">
        <v>365</v>
      </c>
      <c r="O67" s="115" t="s">
        <v>365</v>
      </c>
      <c r="P67" s="115">
        <v>0</v>
      </c>
      <c r="Q67" s="115">
        <v>0</v>
      </c>
      <c r="R67" s="115">
        <v>0</v>
      </c>
      <c r="S67" s="115">
        <v>0</v>
      </c>
      <c r="T67" s="115">
        <v>0</v>
      </c>
      <c r="U67" s="115">
        <f t="shared" si="85"/>
        <v>2</v>
      </c>
      <c r="V67" s="115" t="s">
        <v>365</v>
      </c>
      <c r="W67" s="115" t="s">
        <v>365</v>
      </c>
      <c r="X67" s="115" t="s">
        <v>365</v>
      </c>
      <c r="Y67" s="115" t="s">
        <v>365</v>
      </c>
      <c r="Z67" s="115" t="s">
        <v>365</v>
      </c>
      <c r="AA67" s="115" t="s">
        <v>365</v>
      </c>
      <c r="AB67" s="115">
        <v>0</v>
      </c>
      <c r="AC67" s="115">
        <v>0</v>
      </c>
      <c r="AD67" s="115">
        <v>0</v>
      </c>
      <c r="AE67" s="115">
        <v>0</v>
      </c>
      <c r="AF67" s="115">
        <v>0</v>
      </c>
      <c r="AG67" s="115">
        <v>0</v>
      </c>
      <c r="AH67" s="115" t="s">
        <v>365</v>
      </c>
      <c r="AI67" s="115" t="s">
        <v>365</v>
      </c>
      <c r="AJ67" s="115" t="s">
        <v>365</v>
      </c>
      <c r="AK67" s="115" t="s">
        <v>365</v>
      </c>
      <c r="AL67" s="115" t="s">
        <v>365</v>
      </c>
      <c r="AM67" s="115" t="s">
        <v>365</v>
      </c>
      <c r="AN67" s="115">
        <v>0</v>
      </c>
      <c r="AO67" s="115">
        <v>0</v>
      </c>
      <c r="AP67" s="115">
        <v>0</v>
      </c>
      <c r="AQ67" s="115">
        <v>0</v>
      </c>
      <c r="AR67" s="115">
        <v>0</v>
      </c>
      <c r="AS67" s="115">
        <v>0</v>
      </c>
      <c r="AT67" s="115" t="s">
        <v>365</v>
      </c>
      <c r="AU67" s="115" t="s">
        <v>365</v>
      </c>
      <c r="AV67" s="115" t="s">
        <v>365</v>
      </c>
      <c r="AW67" s="115" t="s">
        <v>365</v>
      </c>
      <c r="AX67" s="115" t="s">
        <v>365</v>
      </c>
      <c r="AY67" s="115" t="s">
        <v>365</v>
      </c>
      <c r="AZ67" s="115">
        <f t="shared" si="79"/>
        <v>0</v>
      </c>
      <c r="BA67" s="115">
        <f t="shared" si="80"/>
        <v>0</v>
      </c>
      <c r="BB67" s="115">
        <f t="shared" si="81"/>
        <v>0</v>
      </c>
      <c r="BC67" s="115">
        <f t="shared" si="82"/>
        <v>0</v>
      </c>
      <c r="BD67" s="115">
        <f t="shared" si="83"/>
        <v>0</v>
      </c>
      <c r="BE67" s="115">
        <f t="shared" si="84"/>
        <v>2</v>
      </c>
      <c r="BF67" s="115" t="s">
        <v>365</v>
      </c>
      <c r="BG67" s="115" t="s">
        <v>365</v>
      </c>
      <c r="BH67" s="115" t="s">
        <v>365</v>
      </c>
      <c r="BI67" s="115" t="s">
        <v>365</v>
      </c>
      <c r="BJ67" s="115" t="s">
        <v>365</v>
      </c>
      <c r="BK67" s="115" t="s">
        <v>365</v>
      </c>
      <c r="BL67" s="115" t="s">
        <v>365</v>
      </c>
    </row>
    <row r="68" spans="1:64" s="138" customFormat="1" ht="42">
      <c r="A68" s="113" t="s">
        <v>335</v>
      </c>
      <c r="B68" s="118" t="s">
        <v>676</v>
      </c>
      <c r="C68" s="113" t="s">
        <v>454</v>
      </c>
      <c r="D68" s="115">
        <v>0</v>
      </c>
      <c r="E68" s="115">
        <v>0</v>
      </c>
      <c r="F68" s="115">
        <v>0</v>
      </c>
      <c r="G68" s="115">
        <v>0</v>
      </c>
      <c r="H68" s="115">
        <v>0</v>
      </c>
      <c r="I68" s="115">
        <v>0</v>
      </c>
      <c r="J68" s="115" t="s">
        <v>365</v>
      </c>
      <c r="K68" s="115" t="s">
        <v>365</v>
      </c>
      <c r="L68" s="115" t="s">
        <v>365</v>
      </c>
      <c r="M68" s="115" t="s">
        <v>365</v>
      </c>
      <c r="N68" s="115" t="s">
        <v>365</v>
      </c>
      <c r="O68" s="115" t="s">
        <v>365</v>
      </c>
      <c r="P68" s="115">
        <v>0</v>
      </c>
      <c r="Q68" s="115">
        <v>0</v>
      </c>
      <c r="R68" s="115">
        <v>0</v>
      </c>
      <c r="S68" s="115">
        <v>0</v>
      </c>
      <c r="T68" s="115">
        <v>0</v>
      </c>
      <c r="U68" s="115">
        <f t="shared" si="85"/>
        <v>0</v>
      </c>
      <c r="V68" s="115" t="s">
        <v>365</v>
      </c>
      <c r="W68" s="115" t="s">
        <v>365</v>
      </c>
      <c r="X68" s="115" t="s">
        <v>365</v>
      </c>
      <c r="Y68" s="115" t="s">
        <v>365</v>
      </c>
      <c r="Z68" s="115" t="s">
        <v>365</v>
      </c>
      <c r="AA68" s="115" t="s">
        <v>365</v>
      </c>
      <c r="AB68" s="115">
        <v>0</v>
      </c>
      <c r="AC68" s="115">
        <v>0</v>
      </c>
      <c r="AD68" s="115">
        <v>0</v>
      </c>
      <c r="AE68" s="115">
        <v>0</v>
      </c>
      <c r="AF68" s="115">
        <v>0</v>
      </c>
      <c r="AG68" s="115">
        <v>0</v>
      </c>
      <c r="AH68" s="115" t="s">
        <v>365</v>
      </c>
      <c r="AI68" s="115" t="s">
        <v>365</v>
      </c>
      <c r="AJ68" s="115" t="s">
        <v>365</v>
      </c>
      <c r="AK68" s="115" t="s">
        <v>365</v>
      </c>
      <c r="AL68" s="115" t="s">
        <v>365</v>
      </c>
      <c r="AM68" s="115" t="s">
        <v>365</v>
      </c>
      <c r="AN68" s="115">
        <v>0</v>
      </c>
      <c r="AO68" s="115">
        <v>0</v>
      </c>
      <c r="AP68" s="115">
        <v>0</v>
      </c>
      <c r="AQ68" s="115">
        <v>0</v>
      </c>
      <c r="AR68" s="115">
        <v>0</v>
      </c>
      <c r="AS68" s="115">
        <v>0</v>
      </c>
      <c r="AT68" s="115" t="s">
        <v>365</v>
      </c>
      <c r="AU68" s="115" t="s">
        <v>365</v>
      </c>
      <c r="AV68" s="115" t="s">
        <v>365</v>
      </c>
      <c r="AW68" s="115" t="s">
        <v>365</v>
      </c>
      <c r="AX68" s="115" t="s">
        <v>365</v>
      </c>
      <c r="AY68" s="115" t="s">
        <v>365</v>
      </c>
      <c r="AZ68" s="115">
        <f t="shared" si="79"/>
        <v>0</v>
      </c>
      <c r="BA68" s="115">
        <f t="shared" si="80"/>
        <v>0</v>
      </c>
      <c r="BB68" s="115">
        <f t="shared" si="81"/>
        <v>0</v>
      </c>
      <c r="BC68" s="115">
        <f t="shared" si="82"/>
        <v>0</v>
      </c>
      <c r="BD68" s="115">
        <f t="shared" si="83"/>
        <v>0</v>
      </c>
      <c r="BE68" s="115">
        <f t="shared" si="84"/>
        <v>0</v>
      </c>
      <c r="BF68" s="115" t="s">
        <v>365</v>
      </c>
      <c r="BG68" s="115" t="s">
        <v>365</v>
      </c>
      <c r="BH68" s="115" t="s">
        <v>365</v>
      </c>
      <c r="BI68" s="115" t="s">
        <v>365</v>
      </c>
      <c r="BJ68" s="115" t="s">
        <v>365</v>
      </c>
      <c r="BK68" s="115" t="s">
        <v>365</v>
      </c>
      <c r="BL68" s="115" t="s">
        <v>365</v>
      </c>
    </row>
    <row r="69" spans="1:64" ht="21">
      <c r="A69" s="54" t="s">
        <v>337</v>
      </c>
      <c r="B69" s="54" t="s">
        <v>338</v>
      </c>
      <c r="C69" s="54" t="s">
        <v>364</v>
      </c>
      <c r="D69" s="64">
        <f aca="true" t="shared" si="86" ref="D69:I69">SUM(D70:D71)</f>
        <v>0</v>
      </c>
      <c r="E69" s="64">
        <f t="shared" si="86"/>
        <v>3.27</v>
      </c>
      <c r="F69" s="64">
        <f t="shared" si="86"/>
        <v>0</v>
      </c>
      <c r="G69" s="64">
        <f t="shared" si="86"/>
        <v>0</v>
      </c>
      <c r="H69" s="64">
        <f t="shared" si="86"/>
        <v>0</v>
      </c>
      <c r="I69" s="64">
        <f t="shared" si="86"/>
        <v>0</v>
      </c>
      <c r="J69" s="58" t="s">
        <v>365</v>
      </c>
      <c r="K69" s="58" t="s">
        <v>365</v>
      </c>
      <c r="L69" s="58" t="s">
        <v>365</v>
      </c>
      <c r="M69" s="58" t="s">
        <v>365</v>
      </c>
      <c r="N69" s="58" t="s">
        <v>365</v>
      </c>
      <c r="O69" s="58" t="s">
        <v>365</v>
      </c>
      <c r="P69" s="64">
        <f aca="true" t="shared" si="87" ref="P69:U69">SUM(P70:P71)</f>
        <v>0</v>
      </c>
      <c r="Q69" s="64">
        <f t="shared" si="87"/>
        <v>0</v>
      </c>
      <c r="R69" s="64">
        <f t="shared" si="87"/>
        <v>0</v>
      </c>
      <c r="S69" s="64">
        <f t="shared" si="87"/>
        <v>0</v>
      </c>
      <c r="T69" s="64">
        <f t="shared" si="87"/>
        <v>0</v>
      </c>
      <c r="U69" s="64">
        <f t="shared" si="87"/>
        <v>0</v>
      </c>
      <c r="V69" s="58" t="s">
        <v>365</v>
      </c>
      <c r="W69" s="58" t="s">
        <v>365</v>
      </c>
      <c r="X69" s="58" t="s">
        <v>365</v>
      </c>
      <c r="Y69" s="58" t="s">
        <v>365</v>
      </c>
      <c r="Z69" s="58" t="s">
        <v>365</v>
      </c>
      <c r="AA69" s="58" t="s">
        <v>365</v>
      </c>
      <c r="AB69" s="64">
        <f aca="true" t="shared" si="88" ref="AB69:AG69">SUM(AB70:AB71)</f>
        <v>0</v>
      </c>
      <c r="AC69" s="64">
        <f t="shared" si="88"/>
        <v>3.27</v>
      </c>
      <c r="AD69" s="64">
        <f t="shared" si="88"/>
        <v>0</v>
      </c>
      <c r="AE69" s="64">
        <f t="shared" si="88"/>
        <v>0</v>
      </c>
      <c r="AF69" s="64">
        <f t="shared" si="88"/>
        <v>0</v>
      </c>
      <c r="AG69" s="64">
        <f t="shared" si="88"/>
        <v>0</v>
      </c>
      <c r="AH69" s="58" t="s">
        <v>365</v>
      </c>
      <c r="AI69" s="58" t="s">
        <v>365</v>
      </c>
      <c r="AJ69" s="58" t="s">
        <v>365</v>
      </c>
      <c r="AK69" s="58" t="s">
        <v>365</v>
      </c>
      <c r="AL69" s="58" t="s">
        <v>365</v>
      </c>
      <c r="AM69" s="58" t="s">
        <v>365</v>
      </c>
      <c r="AN69" s="64">
        <f aca="true" t="shared" si="89" ref="AN69:AS69">SUM(AN70:AN71)</f>
        <v>0</v>
      </c>
      <c r="AO69" s="64">
        <f t="shared" si="89"/>
        <v>0</v>
      </c>
      <c r="AP69" s="64">
        <f t="shared" si="89"/>
        <v>0</v>
      </c>
      <c r="AQ69" s="64">
        <f t="shared" si="89"/>
        <v>0</v>
      </c>
      <c r="AR69" s="64">
        <f t="shared" si="89"/>
        <v>0</v>
      </c>
      <c r="AS69" s="64">
        <f t="shared" si="89"/>
        <v>0</v>
      </c>
      <c r="AT69" s="58" t="s">
        <v>365</v>
      </c>
      <c r="AU69" s="58" t="s">
        <v>365</v>
      </c>
      <c r="AV69" s="58" t="s">
        <v>365</v>
      </c>
      <c r="AW69" s="58" t="s">
        <v>365</v>
      </c>
      <c r="AX69" s="58" t="s">
        <v>365</v>
      </c>
      <c r="AY69" s="58" t="s">
        <v>365</v>
      </c>
      <c r="AZ69" s="64">
        <f aca="true" t="shared" si="90" ref="AZ69:BE69">SUM(AZ70:AZ71)</f>
        <v>0</v>
      </c>
      <c r="BA69" s="64">
        <f t="shared" si="90"/>
        <v>3.27</v>
      </c>
      <c r="BB69" s="64">
        <f t="shared" si="90"/>
        <v>0</v>
      </c>
      <c r="BC69" s="64">
        <f t="shared" si="90"/>
        <v>0</v>
      </c>
      <c r="BD69" s="64">
        <f t="shared" si="90"/>
        <v>0</v>
      </c>
      <c r="BE69" s="64">
        <f t="shared" si="90"/>
        <v>0</v>
      </c>
      <c r="BF69" s="58" t="s">
        <v>365</v>
      </c>
      <c r="BG69" s="58" t="s">
        <v>365</v>
      </c>
      <c r="BH69" s="58" t="s">
        <v>365</v>
      </c>
      <c r="BI69" s="58" t="s">
        <v>365</v>
      </c>
      <c r="BJ69" s="58" t="s">
        <v>365</v>
      </c>
      <c r="BK69" s="58" t="s">
        <v>365</v>
      </c>
      <c r="BL69" s="58" t="s">
        <v>365</v>
      </c>
    </row>
    <row r="70" spans="1:64" s="138" customFormat="1" ht="31.5">
      <c r="A70" s="113" t="s">
        <v>337</v>
      </c>
      <c r="B70" s="113" t="s">
        <v>483</v>
      </c>
      <c r="C70" s="113" t="s">
        <v>614</v>
      </c>
      <c r="D70" s="115">
        <v>0</v>
      </c>
      <c r="E70" s="115">
        <v>1.98</v>
      </c>
      <c r="F70" s="115">
        <v>0</v>
      </c>
      <c r="G70" s="115">
        <v>0</v>
      </c>
      <c r="H70" s="115">
        <v>0</v>
      </c>
      <c r="I70" s="115">
        <v>0</v>
      </c>
      <c r="J70" s="115" t="s">
        <v>365</v>
      </c>
      <c r="K70" s="115" t="s">
        <v>365</v>
      </c>
      <c r="L70" s="115" t="s">
        <v>365</v>
      </c>
      <c r="M70" s="115" t="s">
        <v>365</v>
      </c>
      <c r="N70" s="115" t="s">
        <v>365</v>
      </c>
      <c r="O70" s="115" t="s">
        <v>365</v>
      </c>
      <c r="P70" s="115">
        <v>0</v>
      </c>
      <c r="Q70" s="115">
        <v>0</v>
      </c>
      <c r="R70" s="115">
        <v>0</v>
      </c>
      <c r="S70" s="115">
        <v>0</v>
      </c>
      <c r="T70" s="115">
        <v>0</v>
      </c>
      <c r="U70" s="115">
        <v>0</v>
      </c>
      <c r="V70" s="115" t="s">
        <v>365</v>
      </c>
      <c r="W70" s="115" t="s">
        <v>365</v>
      </c>
      <c r="X70" s="115" t="s">
        <v>365</v>
      </c>
      <c r="Y70" s="115" t="s">
        <v>365</v>
      </c>
      <c r="Z70" s="115" t="s">
        <v>365</v>
      </c>
      <c r="AA70" s="115" t="s">
        <v>365</v>
      </c>
      <c r="AB70" s="115">
        <v>0</v>
      </c>
      <c r="AC70" s="115">
        <v>1.98</v>
      </c>
      <c r="AD70" s="115">
        <v>0</v>
      </c>
      <c r="AE70" s="115">
        <v>0</v>
      </c>
      <c r="AF70" s="115">
        <v>0</v>
      </c>
      <c r="AG70" s="115">
        <v>0</v>
      </c>
      <c r="AH70" s="115" t="s">
        <v>365</v>
      </c>
      <c r="AI70" s="115" t="s">
        <v>365</v>
      </c>
      <c r="AJ70" s="115" t="s">
        <v>365</v>
      </c>
      <c r="AK70" s="115" t="s">
        <v>365</v>
      </c>
      <c r="AL70" s="115" t="s">
        <v>365</v>
      </c>
      <c r="AM70" s="115" t="s">
        <v>365</v>
      </c>
      <c r="AN70" s="115">
        <v>0</v>
      </c>
      <c r="AO70" s="115">
        <v>0</v>
      </c>
      <c r="AP70" s="115">
        <v>0</v>
      </c>
      <c r="AQ70" s="115">
        <v>0</v>
      </c>
      <c r="AR70" s="115">
        <v>0</v>
      </c>
      <c r="AS70" s="115">
        <v>0</v>
      </c>
      <c r="AT70" s="115" t="s">
        <v>365</v>
      </c>
      <c r="AU70" s="115" t="s">
        <v>365</v>
      </c>
      <c r="AV70" s="115" t="s">
        <v>365</v>
      </c>
      <c r="AW70" s="115" t="s">
        <v>365</v>
      </c>
      <c r="AX70" s="115" t="s">
        <v>365</v>
      </c>
      <c r="AY70" s="115" t="s">
        <v>365</v>
      </c>
      <c r="AZ70" s="115">
        <f aca="true" t="shared" si="91" ref="AZ70:BE71">P70+AB70+AN70</f>
        <v>0</v>
      </c>
      <c r="BA70" s="115">
        <f t="shared" si="91"/>
        <v>1.98</v>
      </c>
      <c r="BB70" s="115">
        <f t="shared" si="91"/>
        <v>0</v>
      </c>
      <c r="BC70" s="115">
        <f t="shared" si="91"/>
        <v>0</v>
      </c>
      <c r="BD70" s="115">
        <f t="shared" si="91"/>
        <v>0</v>
      </c>
      <c r="BE70" s="115">
        <f t="shared" si="91"/>
        <v>0</v>
      </c>
      <c r="BF70" s="115" t="s">
        <v>365</v>
      </c>
      <c r="BG70" s="115" t="s">
        <v>365</v>
      </c>
      <c r="BH70" s="115" t="s">
        <v>365</v>
      </c>
      <c r="BI70" s="115" t="s">
        <v>365</v>
      </c>
      <c r="BJ70" s="115" t="s">
        <v>365</v>
      </c>
      <c r="BK70" s="115" t="s">
        <v>365</v>
      </c>
      <c r="BL70" s="115" t="s">
        <v>365</v>
      </c>
    </row>
    <row r="71" spans="1:64" s="138" customFormat="1" ht="42">
      <c r="A71" s="113" t="s">
        <v>337</v>
      </c>
      <c r="B71" s="113" t="s">
        <v>485</v>
      </c>
      <c r="C71" s="113" t="s">
        <v>376</v>
      </c>
      <c r="D71" s="115">
        <v>0</v>
      </c>
      <c r="E71" s="115">
        <v>1.29</v>
      </c>
      <c r="F71" s="115">
        <v>0</v>
      </c>
      <c r="G71" s="115">
        <v>0</v>
      </c>
      <c r="H71" s="115">
        <v>0</v>
      </c>
      <c r="I71" s="115">
        <v>0</v>
      </c>
      <c r="J71" s="115" t="s">
        <v>365</v>
      </c>
      <c r="K71" s="115" t="s">
        <v>365</v>
      </c>
      <c r="L71" s="115" t="s">
        <v>365</v>
      </c>
      <c r="M71" s="115" t="s">
        <v>365</v>
      </c>
      <c r="N71" s="115" t="s">
        <v>365</v>
      </c>
      <c r="O71" s="115" t="s">
        <v>365</v>
      </c>
      <c r="P71" s="115">
        <v>0</v>
      </c>
      <c r="Q71" s="115">
        <v>0</v>
      </c>
      <c r="R71" s="115">
        <v>0</v>
      </c>
      <c r="S71" s="115">
        <v>0</v>
      </c>
      <c r="T71" s="115">
        <v>0</v>
      </c>
      <c r="U71" s="115">
        <v>0</v>
      </c>
      <c r="V71" s="115" t="s">
        <v>365</v>
      </c>
      <c r="W71" s="115" t="s">
        <v>365</v>
      </c>
      <c r="X71" s="115" t="s">
        <v>365</v>
      </c>
      <c r="Y71" s="115" t="s">
        <v>365</v>
      </c>
      <c r="Z71" s="115" t="s">
        <v>365</v>
      </c>
      <c r="AA71" s="115" t="s">
        <v>365</v>
      </c>
      <c r="AB71" s="115">
        <v>0</v>
      </c>
      <c r="AC71" s="115">
        <v>1.29</v>
      </c>
      <c r="AD71" s="115">
        <v>0</v>
      </c>
      <c r="AE71" s="115">
        <v>0</v>
      </c>
      <c r="AF71" s="115">
        <v>0</v>
      </c>
      <c r="AG71" s="115">
        <v>0</v>
      </c>
      <c r="AH71" s="115" t="s">
        <v>365</v>
      </c>
      <c r="AI71" s="115" t="s">
        <v>365</v>
      </c>
      <c r="AJ71" s="115" t="s">
        <v>365</v>
      </c>
      <c r="AK71" s="115" t="s">
        <v>365</v>
      </c>
      <c r="AL71" s="115" t="s">
        <v>365</v>
      </c>
      <c r="AM71" s="115" t="s">
        <v>365</v>
      </c>
      <c r="AN71" s="115">
        <v>0</v>
      </c>
      <c r="AO71" s="115">
        <v>0</v>
      </c>
      <c r="AP71" s="115">
        <v>0</v>
      </c>
      <c r="AQ71" s="115">
        <v>0</v>
      </c>
      <c r="AR71" s="115">
        <v>0</v>
      </c>
      <c r="AS71" s="115">
        <v>0</v>
      </c>
      <c r="AT71" s="115" t="s">
        <v>365</v>
      </c>
      <c r="AU71" s="115" t="s">
        <v>365</v>
      </c>
      <c r="AV71" s="115" t="s">
        <v>365</v>
      </c>
      <c r="AW71" s="115" t="s">
        <v>365</v>
      </c>
      <c r="AX71" s="115" t="s">
        <v>365</v>
      </c>
      <c r="AY71" s="115" t="s">
        <v>365</v>
      </c>
      <c r="AZ71" s="115">
        <f t="shared" si="91"/>
        <v>0</v>
      </c>
      <c r="BA71" s="115">
        <f t="shared" si="91"/>
        <v>1.29</v>
      </c>
      <c r="BB71" s="115">
        <f t="shared" si="91"/>
        <v>0</v>
      </c>
      <c r="BC71" s="115">
        <f t="shared" si="91"/>
        <v>0</v>
      </c>
      <c r="BD71" s="115">
        <f t="shared" si="91"/>
        <v>0</v>
      </c>
      <c r="BE71" s="115">
        <f t="shared" si="91"/>
        <v>0</v>
      </c>
      <c r="BF71" s="115" t="s">
        <v>365</v>
      </c>
      <c r="BG71" s="115" t="s">
        <v>365</v>
      </c>
      <c r="BH71" s="115" t="s">
        <v>365</v>
      </c>
      <c r="BI71" s="115" t="s">
        <v>365</v>
      </c>
      <c r="BJ71" s="115" t="s">
        <v>365</v>
      </c>
      <c r="BK71" s="115" t="s">
        <v>365</v>
      </c>
      <c r="BL71" s="115" t="s">
        <v>365</v>
      </c>
    </row>
    <row r="72" spans="1:64" ht="21">
      <c r="A72" s="54" t="s">
        <v>339</v>
      </c>
      <c r="B72" s="54" t="s">
        <v>340</v>
      </c>
      <c r="C72" s="54" t="s">
        <v>364</v>
      </c>
      <c r="D72" s="58">
        <f aca="true" t="shared" si="92" ref="D72:I72">D73</f>
        <v>0</v>
      </c>
      <c r="E72" s="58">
        <f t="shared" si="92"/>
        <v>0</v>
      </c>
      <c r="F72" s="58">
        <f t="shared" si="92"/>
        <v>0</v>
      </c>
      <c r="G72" s="58">
        <f t="shared" si="92"/>
        <v>0</v>
      </c>
      <c r="H72" s="58">
        <f t="shared" si="92"/>
        <v>0</v>
      </c>
      <c r="I72" s="58">
        <f t="shared" si="92"/>
        <v>0</v>
      </c>
      <c r="J72" s="58" t="s">
        <v>365</v>
      </c>
      <c r="K72" s="58" t="s">
        <v>365</v>
      </c>
      <c r="L72" s="58" t="s">
        <v>365</v>
      </c>
      <c r="M72" s="58" t="s">
        <v>365</v>
      </c>
      <c r="N72" s="58" t="s">
        <v>365</v>
      </c>
      <c r="O72" s="58" t="s">
        <v>365</v>
      </c>
      <c r="P72" s="58">
        <f aca="true" t="shared" si="93" ref="P72:U72">P73</f>
        <v>0</v>
      </c>
      <c r="Q72" s="58">
        <f t="shared" si="93"/>
        <v>0</v>
      </c>
      <c r="R72" s="58">
        <f t="shared" si="93"/>
        <v>0</v>
      </c>
      <c r="S72" s="58">
        <f t="shared" si="93"/>
        <v>0</v>
      </c>
      <c r="T72" s="58">
        <f t="shared" si="93"/>
        <v>0</v>
      </c>
      <c r="U72" s="58">
        <f t="shared" si="93"/>
        <v>0</v>
      </c>
      <c r="V72" s="58" t="s">
        <v>365</v>
      </c>
      <c r="W72" s="58" t="s">
        <v>365</v>
      </c>
      <c r="X72" s="58" t="s">
        <v>365</v>
      </c>
      <c r="Y72" s="58" t="s">
        <v>365</v>
      </c>
      <c r="Z72" s="58" t="s">
        <v>365</v>
      </c>
      <c r="AA72" s="58" t="s">
        <v>365</v>
      </c>
      <c r="AB72" s="58">
        <f aca="true" t="shared" si="94" ref="AB72:AG72">AB73</f>
        <v>0</v>
      </c>
      <c r="AC72" s="58">
        <f t="shared" si="94"/>
        <v>0</v>
      </c>
      <c r="AD72" s="58">
        <f t="shared" si="94"/>
        <v>0</v>
      </c>
      <c r="AE72" s="58">
        <f t="shared" si="94"/>
        <v>0</v>
      </c>
      <c r="AF72" s="58">
        <f t="shared" si="94"/>
        <v>0</v>
      </c>
      <c r="AG72" s="58">
        <f t="shared" si="94"/>
        <v>0</v>
      </c>
      <c r="AH72" s="58" t="s">
        <v>365</v>
      </c>
      <c r="AI72" s="58" t="s">
        <v>365</v>
      </c>
      <c r="AJ72" s="58" t="s">
        <v>365</v>
      </c>
      <c r="AK72" s="58" t="s">
        <v>365</v>
      </c>
      <c r="AL72" s="58" t="s">
        <v>365</v>
      </c>
      <c r="AM72" s="58" t="s">
        <v>365</v>
      </c>
      <c r="AN72" s="58">
        <f aca="true" t="shared" si="95" ref="AN72:AS72">AN73</f>
        <v>0</v>
      </c>
      <c r="AO72" s="58">
        <f t="shared" si="95"/>
        <v>0</v>
      </c>
      <c r="AP72" s="58">
        <f t="shared" si="95"/>
        <v>0</v>
      </c>
      <c r="AQ72" s="58">
        <f t="shared" si="95"/>
        <v>0</v>
      </c>
      <c r="AR72" s="58">
        <f t="shared" si="95"/>
        <v>0</v>
      </c>
      <c r="AS72" s="58">
        <f t="shared" si="95"/>
        <v>0</v>
      </c>
      <c r="AT72" s="58" t="s">
        <v>365</v>
      </c>
      <c r="AU72" s="58" t="s">
        <v>365</v>
      </c>
      <c r="AV72" s="58" t="s">
        <v>365</v>
      </c>
      <c r="AW72" s="58" t="s">
        <v>365</v>
      </c>
      <c r="AX72" s="58" t="s">
        <v>365</v>
      </c>
      <c r="AY72" s="58" t="s">
        <v>365</v>
      </c>
      <c r="AZ72" s="58">
        <f aca="true" t="shared" si="96" ref="AZ72:BE72">AZ73</f>
        <v>0</v>
      </c>
      <c r="BA72" s="58">
        <f t="shared" si="96"/>
        <v>0</v>
      </c>
      <c r="BB72" s="58">
        <f t="shared" si="96"/>
        <v>0</v>
      </c>
      <c r="BC72" s="58">
        <f t="shared" si="96"/>
        <v>0</v>
      </c>
      <c r="BD72" s="58">
        <f t="shared" si="96"/>
        <v>0</v>
      </c>
      <c r="BE72" s="58">
        <f t="shared" si="96"/>
        <v>0</v>
      </c>
      <c r="BF72" s="58" t="s">
        <v>365</v>
      </c>
      <c r="BG72" s="58" t="s">
        <v>365</v>
      </c>
      <c r="BH72" s="58" t="s">
        <v>365</v>
      </c>
      <c r="BI72" s="58" t="s">
        <v>365</v>
      </c>
      <c r="BJ72" s="58" t="s">
        <v>365</v>
      </c>
      <c r="BK72" s="58" t="s">
        <v>365</v>
      </c>
      <c r="BL72" s="58" t="str">
        <f>BL73</f>
        <v>НД</v>
      </c>
    </row>
    <row r="73" spans="1:64" s="138" customFormat="1" ht="42">
      <c r="A73" s="113" t="s">
        <v>339</v>
      </c>
      <c r="B73" s="118" t="s">
        <v>409</v>
      </c>
      <c r="C73" s="113" t="s">
        <v>410</v>
      </c>
      <c r="D73" s="115">
        <v>0</v>
      </c>
      <c r="E73" s="115">
        <v>0</v>
      </c>
      <c r="F73" s="115">
        <v>0</v>
      </c>
      <c r="G73" s="115">
        <v>0</v>
      </c>
      <c r="H73" s="115">
        <v>0</v>
      </c>
      <c r="I73" s="115">
        <v>0</v>
      </c>
      <c r="J73" s="115" t="s">
        <v>365</v>
      </c>
      <c r="K73" s="115" t="s">
        <v>365</v>
      </c>
      <c r="L73" s="115" t="s">
        <v>365</v>
      </c>
      <c r="M73" s="115" t="s">
        <v>365</v>
      </c>
      <c r="N73" s="115" t="s">
        <v>365</v>
      </c>
      <c r="O73" s="115" t="s">
        <v>365</v>
      </c>
      <c r="P73" s="115">
        <v>0</v>
      </c>
      <c r="Q73" s="115">
        <v>0</v>
      </c>
      <c r="R73" s="115">
        <v>0</v>
      </c>
      <c r="S73" s="115">
        <v>0</v>
      </c>
      <c r="T73" s="115">
        <v>0</v>
      </c>
      <c r="U73" s="115">
        <v>0</v>
      </c>
      <c r="V73" s="115" t="s">
        <v>365</v>
      </c>
      <c r="W73" s="115" t="s">
        <v>365</v>
      </c>
      <c r="X73" s="115" t="s">
        <v>365</v>
      </c>
      <c r="Y73" s="115" t="s">
        <v>365</v>
      </c>
      <c r="Z73" s="115" t="s">
        <v>365</v>
      </c>
      <c r="AA73" s="115" t="s">
        <v>365</v>
      </c>
      <c r="AB73" s="115">
        <v>0</v>
      </c>
      <c r="AC73" s="115">
        <v>0</v>
      </c>
      <c r="AD73" s="115">
        <v>0</v>
      </c>
      <c r="AE73" s="115">
        <v>0</v>
      </c>
      <c r="AF73" s="115">
        <v>0</v>
      </c>
      <c r="AG73" s="115">
        <v>0</v>
      </c>
      <c r="AH73" s="115" t="s">
        <v>365</v>
      </c>
      <c r="AI73" s="115" t="s">
        <v>365</v>
      </c>
      <c r="AJ73" s="115" t="s">
        <v>365</v>
      </c>
      <c r="AK73" s="115" t="s">
        <v>365</v>
      </c>
      <c r="AL73" s="115" t="s">
        <v>365</v>
      </c>
      <c r="AM73" s="115" t="s">
        <v>365</v>
      </c>
      <c r="AN73" s="115">
        <v>0</v>
      </c>
      <c r="AO73" s="115">
        <v>0</v>
      </c>
      <c r="AP73" s="115">
        <v>0</v>
      </c>
      <c r="AQ73" s="115">
        <v>0</v>
      </c>
      <c r="AR73" s="115">
        <v>0</v>
      </c>
      <c r="AS73" s="115">
        <v>0</v>
      </c>
      <c r="AT73" s="115" t="s">
        <v>365</v>
      </c>
      <c r="AU73" s="115" t="s">
        <v>365</v>
      </c>
      <c r="AV73" s="115" t="s">
        <v>365</v>
      </c>
      <c r="AW73" s="115" t="s">
        <v>365</v>
      </c>
      <c r="AX73" s="115" t="s">
        <v>365</v>
      </c>
      <c r="AY73" s="115" t="s">
        <v>365</v>
      </c>
      <c r="AZ73" s="115">
        <f aca="true" t="shared" si="97" ref="AZ73:BE73">P73+AB73+AN73</f>
        <v>0</v>
      </c>
      <c r="BA73" s="115">
        <f t="shared" si="97"/>
        <v>0</v>
      </c>
      <c r="BB73" s="115">
        <f t="shared" si="97"/>
        <v>0</v>
      </c>
      <c r="BC73" s="115">
        <f t="shared" si="97"/>
        <v>0</v>
      </c>
      <c r="BD73" s="115">
        <f t="shared" si="97"/>
        <v>0</v>
      </c>
      <c r="BE73" s="115">
        <f t="shared" si="97"/>
        <v>0</v>
      </c>
      <c r="BF73" s="115" t="s">
        <v>365</v>
      </c>
      <c r="BG73" s="115" t="s">
        <v>365</v>
      </c>
      <c r="BH73" s="115" t="s">
        <v>365</v>
      </c>
      <c r="BI73" s="115" t="s">
        <v>365</v>
      </c>
      <c r="BJ73" s="115" t="s">
        <v>365</v>
      </c>
      <c r="BK73" s="115" t="s">
        <v>365</v>
      </c>
      <c r="BL73" s="115" t="s">
        <v>365</v>
      </c>
    </row>
    <row r="74" spans="1:64" ht="21">
      <c r="A74" s="54" t="s">
        <v>341</v>
      </c>
      <c r="B74" s="54" t="s">
        <v>342</v>
      </c>
      <c r="C74" s="54" t="s">
        <v>364</v>
      </c>
      <c r="D74" s="58">
        <v>0</v>
      </c>
      <c r="E74" s="58">
        <v>0</v>
      </c>
      <c r="F74" s="58">
        <v>0</v>
      </c>
      <c r="G74" s="58">
        <v>0</v>
      </c>
      <c r="H74" s="58">
        <v>0</v>
      </c>
      <c r="I74" s="58">
        <v>0</v>
      </c>
      <c r="J74" s="58" t="s">
        <v>365</v>
      </c>
      <c r="K74" s="58" t="s">
        <v>365</v>
      </c>
      <c r="L74" s="58" t="s">
        <v>365</v>
      </c>
      <c r="M74" s="58" t="s">
        <v>365</v>
      </c>
      <c r="N74" s="58" t="s">
        <v>365</v>
      </c>
      <c r="O74" s="58" t="s">
        <v>365</v>
      </c>
      <c r="P74" s="58">
        <v>0</v>
      </c>
      <c r="Q74" s="58">
        <v>0</v>
      </c>
      <c r="R74" s="58">
        <v>0</v>
      </c>
      <c r="S74" s="58">
        <v>0</v>
      </c>
      <c r="T74" s="58">
        <v>0</v>
      </c>
      <c r="U74" s="58">
        <v>0</v>
      </c>
      <c r="V74" s="58" t="s">
        <v>365</v>
      </c>
      <c r="W74" s="58" t="s">
        <v>365</v>
      </c>
      <c r="X74" s="58" t="s">
        <v>365</v>
      </c>
      <c r="Y74" s="58" t="s">
        <v>365</v>
      </c>
      <c r="Z74" s="58" t="s">
        <v>365</v>
      </c>
      <c r="AA74" s="58" t="s">
        <v>365</v>
      </c>
      <c r="AB74" s="58">
        <v>0</v>
      </c>
      <c r="AC74" s="58">
        <v>0</v>
      </c>
      <c r="AD74" s="58">
        <v>0</v>
      </c>
      <c r="AE74" s="58">
        <v>0</v>
      </c>
      <c r="AF74" s="58">
        <v>0</v>
      </c>
      <c r="AG74" s="58">
        <v>0</v>
      </c>
      <c r="AH74" s="58" t="s">
        <v>365</v>
      </c>
      <c r="AI74" s="58" t="s">
        <v>365</v>
      </c>
      <c r="AJ74" s="58" t="s">
        <v>365</v>
      </c>
      <c r="AK74" s="58" t="s">
        <v>365</v>
      </c>
      <c r="AL74" s="58" t="s">
        <v>365</v>
      </c>
      <c r="AM74" s="58" t="s">
        <v>365</v>
      </c>
      <c r="AN74" s="58">
        <v>0</v>
      </c>
      <c r="AO74" s="58">
        <v>0</v>
      </c>
      <c r="AP74" s="58">
        <v>0</v>
      </c>
      <c r="AQ74" s="58">
        <v>0</v>
      </c>
      <c r="AR74" s="58">
        <v>0</v>
      </c>
      <c r="AS74" s="58">
        <v>0</v>
      </c>
      <c r="AT74" s="58" t="s">
        <v>365</v>
      </c>
      <c r="AU74" s="58" t="s">
        <v>365</v>
      </c>
      <c r="AV74" s="58" t="s">
        <v>365</v>
      </c>
      <c r="AW74" s="58" t="s">
        <v>365</v>
      </c>
      <c r="AX74" s="58" t="s">
        <v>365</v>
      </c>
      <c r="AY74" s="58" t="s">
        <v>365</v>
      </c>
      <c r="AZ74" s="58">
        <v>0</v>
      </c>
      <c r="BA74" s="58">
        <v>0</v>
      </c>
      <c r="BB74" s="58">
        <v>0</v>
      </c>
      <c r="BC74" s="58">
        <v>0</v>
      </c>
      <c r="BD74" s="58">
        <v>0</v>
      </c>
      <c r="BE74" s="58">
        <v>0</v>
      </c>
      <c r="BF74" s="58" t="s">
        <v>365</v>
      </c>
      <c r="BG74" s="58" t="s">
        <v>365</v>
      </c>
      <c r="BH74" s="58" t="s">
        <v>365</v>
      </c>
      <c r="BI74" s="58" t="s">
        <v>365</v>
      </c>
      <c r="BJ74" s="58" t="s">
        <v>365</v>
      </c>
      <c r="BK74" s="58" t="s">
        <v>365</v>
      </c>
      <c r="BL74" s="58" t="s">
        <v>365</v>
      </c>
    </row>
    <row r="75" spans="1:64" ht="31.5">
      <c r="A75" s="54" t="s">
        <v>343</v>
      </c>
      <c r="B75" s="54" t="s">
        <v>344</v>
      </c>
      <c r="C75" s="54" t="s">
        <v>364</v>
      </c>
      <c r="D75" s="58">
        <v>0</v>
      </c>
      <c r="E75" s="58">
        <v>0</v>
      </c>
      <c r="F75" s="58">
        <v>0</v>
      </c>
      <c r="G75" s="58">
        <v>0</v>
      </c>
      <c r="H75" s="58">
        <v>0</v>
      </c>
      <c r="I75" s="58">
        <v>0</v>
      </c>
      <c r="J75" s="58" t="s">
        <v>365</v>
      </c>
      <c r="K75" s="58" t="s">
        <v>365</v>
      </c>
      <c r="L75" s="58" t="s">
        <v>365</v>
      </c>
      <c r="M75" s="58" t="s">
        <v>365</v>
      </c>
      <c r="N75" s="58" t="s">
        <v>365</v>
      </c>
      <c r="O75" s="58" t="s">
        <v>365</v>
      </c>
      <c r="P75" s="58">
        <v>0</v>
      </c>
      <c r="Q75" s="58">
        <v>0</v>
      </c>
      <c r="R75" s="58">
        <v>0</v>
      </c>
      <c r="S75" s="58">
        <v>0</v>
      </c>
      <c r="T75" s="58">
        <v>0</v>
      </c>
      <c r="U75" s="58">
        <v>0</v>
      </c>
      <c r="V75" s="58" t="s">
        <v>365</v>
      </c>
      <c r="W75" s="58" t="s">
        <v>365</v>
      </c>
      <c r="X75" s="58" t="s">
        <v>365</v>
      </c>
      <c r="Y75" s="58" t="s">
        <v>365</v>
      </c>
      <c r="Z75" s="58" t="s">
        <v>365</v>
      </c>
      <c r="AA75" s="58" t="s">
        <v>365</v>
      </c>
      <c r="AB75" s="58">
        <v>0</v>
      </c>
      <c r="AC75" s="58">
        <v>0</v>
      </c>
      <c r="AD75" s="58">
        <v>0</v>
      </c>
      <c r="AE75" s="58">
        <v>0</v>
      </c>
      <c r="AF75" s="58">
        <v>0</v>
      </c>
      <c r="AG75" s="58">
        <v>0</v>
      </c>
      <c r="AH75" s="58" t="s">
        <v>365</v>
      </c>
      <c r="AI75" s="58" t="s">
        <v>365</v>
      </c>
      <c r="AJ75" s="58" t="s">
        <v>365</v>
      </c>
      <c r="AK75" s="58" t="s">
        <v>365</v>
      </c>
      <c r="AL75" s="58" t="s">
        <v>365</v>
      </c>
      <c r="AM75" s="58" t="s">
        <v>365</v>
      </c>
      <c r="AN75" s="58">
        <v>0</v>
      </c>
      <c r="AO75" s="58">
        <v>0</v>
      </c>
      <c r="AP75" s="58">
        <v>0</v>
      </c>
      <c r="AQ75" s="58">
        <v>0</v>
      </c>
      <c r="AR75" s="58">
        <v>0</v>
      </c>
      <c r="AS75" s="58">
        <v>0</v>
      </c>
      <c r="AT75" s="58" t="s">
        <v>365</v>
      </c>
      <c r="AU75" s="58" t="s">
        <v>365</v>
      </c>
      <c r="AV75" s="58" t="s">
        <v>365</v>
      </c>
      <c r="AW75" s="58" t="s">
        <v>365</v>
      </c>
      <c r="AX75" s="58" t="s">
        <v>365</v>
      </c>
      <c r="AY75" s="58" t="s">
        <v>365</v>
      </c>
      <c r="AZ75" s="58">
        <v>0</v>
      </c>
      <c r="BA75" s="58">
        <v>0</v>
      </c>
      <c r="BB75" s="58">
        <v>0</v>
      </c>
      <c r="BC75" s="58">
        <v>0</v>
      </c>
      <c r="BD75" s="58">
        <v>0</v>
      </c>
      <c r="BE75" s="58">
        <v>0</v>
      </c>
      <c r="BF75" s="58" t="s">
        <v>365</v>
      </c>
      <c r="BG75" s="58" t="s">
        <v>365</v>
      </c>
      <c r="BH75" s="58" t="s">
        <v>365</v>
      </c>
      <c r="BI75" s="58" t="s">
        <v>365</v>
      </c>
      <c r="BJ75" s="58" t="s">
        <v>365</v>
      </c>
      <c r="BK75" s="58" t="s">
        <v>365</v>
      </c>
      <c r="BL75" s="58" t="s">
        <v>365</v>
      </c>
    </row>
    <row r="76" spans="1:64" ht="12.75">
      <c r="A76" s="54" t="s">
        <v>345</v>
      </c>
      <c r="B76" s="54" t="s">
        <v>346</v>
      </c>
      <c r="C76" s="54" t="s">
        <v>364</v>
      </c>
      <c r="D76" s="64">
        <f aca="true" t="shared" si="98" ref="D76:I76">D77+D80+D81+D82</f>
        <v>240</v>
      </c>
      <c r="E76" s="64">
        <f t="shared" si="98"/>
        <v>40</v>
      </c>
      <c r="F76" s="64">
        <f t="shared" si="98"/>
        <v>0</v>
      </c>
      <c r="G76" s="64">
        <f t="shared" si="98"/>
        <v>382</v>
      </c>
      <c r="H76" s="64">
        <f t="shared" si="98"/>
        <v>0</v>
      </c>
      <c r="I76" s="64">
        <f t="shared" si="98"/>
        <v>0</v>
      </c>
      <c r="J76" s="64" t="s">
        <v>365</v>
      </c>
      <c r="K76" s="64" t="s">
        <v>365</v>
      </c>
      <c r="L76" s="64" t="s">
        <v>365</v>
      </c>
      <c r="M76" s="64" t="s">
        <v>365</v>
      </c>
      <c r="N76" s="64" t="s">
        <v>365</v>
      </c>
      <c r="O76" s="64" t="s">
        <v>365</v>
      </c>
      <c r="P76" s="64">
        <f aca="true" t="shared" si="99" ref="P76:U76">P77+P80+P81+P82</f>
        <v>0</v>
      </c>
      <c r="Q76" s="64">
        <f t="shared" si="99"/>
        <v>0</v>
      </c>
      <c r="R76" s="64">
        <f t="shared" si="99"/>
        <v>0</v>
      </c>
      <c r="S76" s="64">
        <f t="shared" si="99"/>
        <v>0</v>
      </c>
      <c r="T76" s="64">
        <f t="shared" si="99"/>
        <v>0</v>
      </c>
      <c r="U76" s="64">
        <f t="shared" si="99"/>
        <v>0</v>
      </c>
      <c r="V76" s="64" t="s">
        <v>365</v>
      </c>
      <c r="W76" s="64" t="s">
        <v>365</v>
      </c>
      <c r="X76" s="64" t="s">
        <v>365</v>
      </c>
      <c r="Y76" s="64" t="s">
        <v>365</v>
      </c>
      <c r="Z76" s="64" t="s">
        <v>365</v>
      </c>
      <c r="AA76" s="64" t="s">
        <v>365</v>
      </c>
      <c r="AB76" s="64">
        <f aca="true" t="shared" si="100" ref="AB76:AG76">AB77+AB80+AB81+AB82</f>
        <v>240</v>
      </c>
      <c r="AC76" s="64">
        <f t="shared" si="100"/>
        <v>40</v>
      </c>
      <c r="AD76" s="64">
        <f t="shared" si="100"/>
        <v>0</v>
      </c>
      <c r="AE76" s="64">
        <f t="shared" si="100"/>
        <v>382</v>
      </c>
      <c r="AF76" s="64">
        <f t="shared" si="100"/>
        <v>0</v>
      </c>
      <c r="AG76" s="64">
        <f t="shared" si="100"/>
        <v>0</v>
      </c>
      <c r="AH76" s="64" t="s">
        <v>365</v>
      </c>
      <c r="AI76" s="64" t="s">
        <v>365</v>
      </c>
      <c r="AJ76" s="64" t="s">
        <v>365</v>
      </c>
      <c r="AK76" s="64" t="s">
        <v>365</v>
      </c>
      <c r="AL76" s="64" t="s">
        <v>365</v>
      </c>
      <c r="AM76" s="64" t="s">
        <v>365</v>
      </c>
      <c r="AN76" s="64">
        <f aca="true" t="shared" si="101" ref="AN76:AS76">AN77+AN80+AN81+AN82</f>
        <v>0</v>
      </c>
      <c r="AO76" s="64">
        <f t="shared" si="101"/>
        <v>0</v>
      </c>
      <c r="AP76" s="64">
        <f t="shared" si="101"/>
        <v>0</v>
      </c>
      <c r="AQ76" s="64">
        <f t="shared" si="101"/>
        <v>0</v>
      </c>
      <c r="AR76" s="64">
        <f t="shared" si="101"/>
        <v>0</v>
      </c>
      <c r="AS76" s="64">
        <f t="shared" si="101"/>
        <v>0</v>
      </c>
      <c r="AT76" s="64" t="s">
        <v>365</v>
      </c>
      <c r="AU76" s="64" t="s">
        <v>365</v>
      </c>
      <c r="AV76" s="64" t="s">
        <v>365</v>
      </c>
      <c r="AW76" s="64" t="s">
        <v>365</v>
      </c>
      <c r="AX76" s="64" t="s">
        <v>365</v>
      </c>
      <c r="AY76" s="64" t="s">
        <v>365</v>
      </c>
      <c r="AZ76" s="64">
        <f aca="true" t="shared" si="102" ref="AZ76:BE76">AZ77+AZ80+AZ81+AZ82</f>
        <v>240</v>
      </c>
      <c r="BA76" s="64">
        <f t="shared" si="102"/>
        <v>40</v>
      </c>
      <c r="BB76" s="64">
        <f t="shared" si="102"/>
        <v>0</v>
      </c>
      <c r="BC76" s="64">
        <f t="shared" si="102"/>
        <v>382</v>
      </c>
      <c r="BD76" s="64">
        <f t="shared" si="102"/>
        <v>0</v>
      </c>
      <c r="BE76" s="64">
        <f t="shared" si="102"/>
        <v>0</v>
      </c>
      <c r="BF76" s="64" t="s">
        <v>365</v>
      </c>
      <c r="BG76" s="64" t="s">
        <v>365</v>
      </c>
      <c r="BH76" s="64" t="s">
        <v>365</v>
      </c>
      <c r="BI76" s="64" t="s">
        <v>365</v>
      </c>
      <c r="BJ76" s="64" t="s">
        <v>365</v>
      </c>
      <c r="BK76" s="64" t="s">
        <v>365</v>
      </c>
      <c r="BL76" s="64" t="s">
        <v>365</v>
      </c>
    </row>
    <row r="77" spans="1:64" ht="21">
      <c r="A77" s="54" t="s">
        <v>347</v>
      </c>
      <c r="B77" s="54" t="s">
        <v>348</v>
      </c>
      <c r="C77" s="54" t="s">
        <v>364</v>
      </c>
      <c r="D77" s="64">
        <f aca="true" t="shared" si="103" ref="D77:I77">SUM(D78:D79)</f>
        <v>240</v>
      </c>
      <c r="E77" s="64">
        <f t="shared" si="103"/>
        <v>40</v>
      </c>
      <c r="F77" s="64">
        <f t="shared" si="103"/>
        <v>0</v>
      </c>
      <c r="G77" s="64">
        <f t="shared" si="103"/>
        <v>382</v>
      </c>
      <c r="H77" s="64">
        <f t="shared" si="103"/>
        <v>0</v>
      </c>
      <c r="I77" s="64">
        <f t="shared" si="103"/>
        <v>0</v>
      </c>
      <c r="J77" s="64" t="s">
        <v>365</v>
      </c>
      <c r="K77" s="64" t="s">
        <v>365</v>
      </c>
      <c r="L77" s="64" t="s">
        <v>365</v>
      </c>
      <c r="M77" s="64" t="s">
        <v>365</v>
      </c>
      <c r="N77" s="64" t="s">
        <v>365</v>
      </c>
      <c r="O77" s="64" t="s">
        <v>365</v>
      </c>
      <c r="P77" s="64">
        <f aca="true" t="shared" si="104" ref="P77:U77">SUM(P78:P79)</f>
        <v>0</v>
      </c>
      <c r="Q77" s="64">
        <f t="shared" si="104"/>
        <v>0</v>
      </c>
      <c r="R77" s="64">
        <f t="shared" si="104"/>
        <v>0</v>
      </c>
      <c r="S77" s="64">
        <f t="shared" si="104"/>
        <v>0</v>
      </c>
      <c r="T77" s="64">
        <f t="shared" si="104"/>
        <v>0</v>
      </c>
      <c r="U77" s="64">
        <f t="shared" si="104"/>
        <v>0</v>
      </c>
      <c r="V77" s="64" t="s">
        <v>365</v>
      </c>
      <c r="W77" s="64" t="s">
        <v>365</v>
      </c>
      <c r="X77" s="64" t="s">
        <v>365</v>
      </c>
      <c r="Y77" s="64" t="s">
        <v>365</v>
      </c>
      <c r="Z77" s="64" t="s">
        <v>365</v>
      </c>
      <c r="AA77" s="64" t="s">
        <v>365</v>
      </c>
      <c r="AB77" s="64">
        <f aca="true" t="shared" si="105" ref="AB77:AG77">SUM(AB78:AB79)</f>
        <v>240</v>
      </c>
      <c r="AC77" s="64">
        <f t="shared" si="105"/>
        <v>40</v>
      </c>
      <c r="AD77" s="64">
        <f t="shared" si="105"/>
        <v>0</v>
      </c>
      <c r="AE77" s="64">
        <f t="shared" si="105"/>
        <v>382</v>
      </c>
      <c r="AF77" s="64">
        <f t="shared" si="105"/>
        <v>0</v>
      </c>
      <c r="AG77" s="64">
        <f t="shared" si="105"/>
        <v>0</v>
      </c>
      <c r="AH77" s="64" t="s">
        <v>365</v>
      </c>
      <c r="AI77" s="64" t="s">
        <v>365</v>
      </c>
      <c r="AJ77" s="64" t="s">
        <v>365</v>
      </c>
      <c r="AK77" s="64" t="s">
        <v>365</v>
      </c>
      <c r="AL77" s="64" t="s">
        <v>365</v>
      </c>
      <c r="AM77" s="64" t="s">
        <v>365</v>
      </c>
      <c r="AN77" s="64">
        <f aca="true" t="shared" si="106" ref="AN77:AS77">SUM(AN78:AN79)</f>
        <v>0</v>
      </c>
      <c r="AO77" s="64">
        <f t="shared" si="106"/>
        <v>0</v>
      </c>
      <c r="AP77" s="64">
        <f t="shared" si="106"/>
        <v>0</v>
      </c>
      <c r="AQ77" s="64">
        <f t="shared" si="106"/>
        <v>0</v>
      </c>
      <c r="AR77" s="64">
        <f t="shared" si="106"/>
        <v>0</v>
      </c>
      <c r="AS77" s="64">
        <f t="shared" si="106"/>
        <v>0</v>
      </c>
      <c r="AT77" s="64" t="s">
        <v>365</v>
      </c>
      <c r="AU77" s="64" t="s">
        <v>365</v>
      </c>
      <c r="AV77" s="64" t="s">
        <v>365</v>
      </c>
      <c r="AW77" s="64" t="s">
        <v>365</v>
      </c>
      <c r="AX77" s="64" t="s">
        <v>365</v>
      </c>
      <c r="AY77" s="64" t="s">
        <v>365</v>
      </c>
      <c r="AZ77" s="64">
        <f aca="true" t="shared" si="107" ref="AZ77:BE77">SUM(AZ78:AZ79)</f>
        <v>240</v>
      </c>
      <c r="BA77" s="64">
        <f t="shared" si="107"/>
        <v>40</v>
      </c>
      <c r="BB77" s="64">
        <f t="shared" si="107"/>
        <v>0</v>
      </c>
      <c r="BC77" s="64">
        <f t="shared" si="107"/>
        <v>382</v>
      </c>
      <c r="BD77" s="64">
        <f t="shared" si="107"/>
        <v>0</v>
      </c>
      <c r="BE77" s="64">
        <f t="shared" si="107"/>
        <v>0</v>
      </c>
      <c r="BF77" s="64" t="s">
        <v>365</v>
      </c>
      <c r="BG77" s="64" t="s">
        <v>365</v>
      </c>
      <c r="BH77" s="64" t="s">
        <v>365</v>
      </c>
      <c r="BI77" s="64" t="s">
        <v>365</v>
      </c>
      <c r="BJ77" s="64" t="s">
        <v>365</v>
      </c>
      <c r="BK77" s="64" t="s">
        <v>365</v>
      </c>
      <c r="BL77" s="64" t="s">
        <v>365</v>
      </c>
    </row>
    <row r="78" spans="1:64" s="138" customFormat="1" ht="21">
      <c r="A78" s="113" t="s">
        <v>347</v>
      </c>
      <c r="B78" s="113" t="s">
        <v>537</v>
      </c>
      <c r="C78" s="113" t="s">
        <v>536</v>
      </c>
      <c r="D78" s="115">
        <v>120</v>
      </c>
      <c r="E78" s="115">
        <v>20</v>
      </c>
      <c r="F78" s="115">
        <v>0</v>
      </c>
      <c r="G78" s="115">
        <v>176</v>
      </c>
      <c r="H78" s="115">
        <v>0</v>
      </c>
      <c r="I78" s="115">
        <v>0</v>
      </c>
      <c r="J78" s="115" t="s">
        <v>365</v>
      </c>
      <c r="K78" s="115" t="s">
        <v>365</v>
      </c>
      <c r="L78" s="115" t="s">
        <v>365</v>
      </c>
      <c r="M78" s="115" t="s">
        <v>365</v>
      </c>
      <c r="N78" s="115" t="s">
        <v>365</v>
      </c>
      <c r="O78" s="115" t="s">
        <v>365</v>
      </c>
      <c r="P78" s="115">
        <v>0</v>
      </c>
      <c r="Q78" s="115">
        <v>0</v>
      </c>
      <c r="R78" s="115">
        <v>0</v>
      </c>
      <c r="S78" s="115">
        <v>0</v>
      </c>
      <c r="T78" s="115">
        <v>0</v>
      </c>
      <c r="U78" s="115">
        <v>0</v>
      </c>
      <c r="V78" s="115" t="s">
        <v>365</v>
      </c>
      <c r="W78" s="115" t="s">
        <v>365</v>
      </c>
      <c r="X78" s="115" t="s">
        <v>365</v>
      </c>
      <c r="Y78" s="115" t="s">
        <v>365</v>
      </c>
      <c r="Z78" s="115" t="s">
        <v>365</v>
      </c>
      <c r="AA78" s="115" t="s">
        <v>365</v>
      </c>
      <c r="AB78" s="115">
        <v>120</v>
      </c>
      <c r="AC78" s="115">
        <v>20</v>
      </c>
      <c r="AD78" s="115">
        <v>0</v>
      </c>
      <c r="AE78" s="115">
        <f>2*63+2*25</f>
        <v>176</v>
      </c>
      <c r="AF78" s="115">
        <v>0</v>
      </c>
      <c r="AG78" s="115">
        <v>0</v>
      </c>
      <c r="AH78" s="115" t="s">
        <v>365</v>
      </c>
      <c r="AI78" s="115" t="s">
        <v>365</v>
      </c>
      <c r="AJ78" s="115" t="s">
        <v>365</v>
      </c>
      <c r="AK78" s="115" t="s">
        <v>365</v>
      </c>
      <c r="AL78" s="115" t="s">
        <v>365</v>
      </c>
      <c r="AM78" s="115" t="s">
        <v>365</v>
      </c>
      <c r="AN78" s="115">
        <v>0</v>
      </c>
      <c r="AO78" s="115">
        <v>0</v>
      </c>
      <c r="AP78" s="115">
        <v>0</v>
      </c>
      <c r="AQ78" s="115">
        <v>0</v>
      </c>
      <c r="AR78" s="115">
        <v>0</v>
      </c>
      <c r="AS78" s="115">
        <v>0</v>
      </c>
      <c r="AT78" s="115" t="s">
        <v>365</v>
      </c>
      <c r="AU78" s="115" t="s">
        <v>365</v>
      </c>
      <c r="AV78" s="115" t="s">
        <v>365</v>
      </c>
      <c r="AW78" s="115" t="s">
        <v>365</v>
      </c>
      <c r="AX78" s="115" t="s">
        <v>365</v>
      </c>
      <c r="AY78" s="115" t="s">
        <v>365</v>
      </c>
      <c r="AZ78" s="115">
        <f aca="true" t="shared" si="108" ref="AZ78:BE79">P78+AB78+AN78</f>
        <v>120</v>
      </c>
      <c r="BA78" s="115">
        <f>Q78+AC78+AO78</f>
        <v>20</v>
      </c>
      <c r="BB78" s="115">
        <f t="shared" si="108"/>
        <v>0</v>
      </c>
      <c r="BC78" s="115">
        <f t="shared" si="108"/>
        <v>176</v>
      </c>
      <c r="BD78" s="115">
        <f t="shared" si="108"/>
        <v>0</v>
      </c>
      <c r="BE78" s="115">
        <f t="shared" si="108"/>
        <v>0</v>
      </c>
      <c r="BF78" s="115" t="s">
        <v>365</v>
      </c>
      <c r="BG78" s="115" t="s">
        <v>365</v>
      </c>
      <c r="BH78" s="115" t="s">
        <v>365</v>
      </c>
      <c r="BI78" s="115" t="s">
        <v>365</v>
      </c>
      <c r="BJ78" s="115" t="s">
        <v>365</v>
      </c>
      <c r="BK78" s="115" t="s">
        <v>365</v>
      </c>
      <c r="BL78" s="115" t="s">
        <v>365</v>
      </c>
    </row>
    <row r="79" spans="1:64" s="138" customFormat="1" ht="21">
      <c r="A79" s="113" t="s">
        <v>347</v>
      </c>
      <c r="B79" s="113" t="s">
        <v>538</v>
      </c>
      <c r="C79" s="113" t="s">
        <v>380</v>
      </c>
      <c r="D79" s="115">
        <v>120</v>
      </c>
      <c r="E79" s="115">
        <v>20</v>
      </c>
      <c r="F79" s="115">
        <v>0</v>
      </c>
      <c r="G79" s="115">
        <v>206</v>
      </c>
      <c r="H79" s="115">
        <v>0</v>
      </c>
      <c r="I79" s="115">
        <v>0</v>
      </c>
      <c r="J79" s="115" t="s">
        <v>365</v>
      </c>
      <c r="K79" s="115" t="s">
        <v>365</v>
      </c>
      <c r="L79" s="115" t="s">
        <v>365</v>
      </c>
      <c r="M79" s="115" t="s">
        <v>365</v>
      </c>
      <c r="N79" s="115" t="s">
        <v>365</v>
      </c>
      <c r="O79" s="115" t="s">
        <v>365</v>
      </c>
      <c r="P79" s="115">
        <v>0</v>
      </c>
      <c r="Q79" s="115">
        <v>0</v>
      </c>
      <c r="R79" s="115">
        <v>0</v>
      </c>
      <c r="S79" s="115">
        <v>0</v>
      </c>
      <c r="T79" s="115">
        <v>0</v>
      </c>
      <c r="U79" s="115">
        <v>0</v>
      </c>
      <c r="V79" s="115" t="s">
        <v>365</v>
      </c>
      <c r="W79" s="115" t="s">
        <v>365</v>
      </c>
      <c r="X79" s="115" t="s">
        <v>365</v>
      </c>
      <c r="Y79" s="115" t="s">
        <v>365</v>
      </c>
      <c r="Z79" s="115" t="s">
        <v>365</v>
      </c>
      <c r="AA79" s="115" t="s">
        <v>365</v>
      </c>
      <c r="AB79" s="115">
        <v>120</v>
      </c>
      <c r="AC79" s="115">
        <v>20</v>
      </c>
      <c r="AD79" s="115">
        <v>0</v>
      </c>
      <c r="AE79" s="115">
        <f>2*63+2*40</f>
        <v>206</v>
      </c>
      <c r="AF79" s="115">
        <v>0</v>
      </c>
      <c r="AG79" s="115">
        <v>0</v>
      </c>
      <c r="AH79" s="115" t="s">
        <v>365</v>
      </c>
      <c r="AI79" s="115" t="s">
        <v>365</v>
      </c>
      <c r="AJ79" s="115" t="s">
        <v>365</v>
      </c>
      <c r="AK79" s="115" t="s">
        <v>365</v>
      </c>
      <c r="AL79" s="115" t="s">
        <v>365</v>
      </c>
      <c r="AM79" s="115" t="s">
        <v>365</v>
      </c>
      <c r="AN79" s="115">
        <v>0</v>
      </c>
      <c r="AO79" s="115">
        <v>0</v>
      </c>
      <c r="AP79" s="115">
        <v>0</v>
      </c>
      <c r="AQ79" s="115">
        <v>0</v>
      </c>
      <c r="AR79" s="115">
        <v>0</v>
      </c>
      <c r="AS79" s="115">
        <v>0</v>
      </c>
      <c r="AT79" s="115" t="s">
        <v>365</v>
      </c>
      <c r="AU79" s="115" t="s">
        <v>365</v>
      </c>
      <c r="AV79" s="115" t="s">
        <v>365</v>
      </c>
      <c r="AW79" s="115" t="s">
        <v>365</v>
      </c>
      <c r="AX79" s="115" t="s">
        <v>365</v>
      </c>
      <c r="AY79" s="115" t="s">
        <v>365</v>
      </c>
      <c r="AZ79" s="115">
        <f t="shared" si="108"/>
        <v>120</v>
      </c>
      <c r="BA79" s="115">
        <f>Q79+AC79+AO79</f>
        <v>20</v>
      </c>
      <c r="BB79" s="115">
        <f t="shared" si="108"/>
        <v>0</v>
      </c>
      <c r="BC79" s="115">
        <f t="shared" si="108"/>
        <v>206</v>
      </c>
      <c r="BD79" s="115">
        <f t="shared" si="108"/>
        <v>0</v>
      </c>
      <c r="BE79" s="115">
        <f t="shared" si="108"/>
        <v>0</v>
      </c>
      <c r="BF79" s="115" t="s">
        <v>365</v>
      </c>
      <c r="BG79" s="115" t="s">
        <v>365</v>
      </c>
      <c r="BH79" s="115" t="s">
        <v>365</v>
      </c>
      <c r="BI79" s="115" t="s">
        <v>365</v>
      </c>
      <c r="BJ79" s="115" t="s">
        <v>365</v>
      </c>
      <c r="BK79" s="115" t="s">
        <v>365</v>
      </c>
      <c r="BL79" s="115" t="s">
        <v>365</v>
      </c>
    </row>
    <row r="80" spans="1:64" ht="12.75">
      <c r="A80" s="54" t="s">
        <v>349</v>
      </c>
      <c r="B80" s="54" t="s">
        <v>350</v>
      </c>
      <c r="C80" s="54" t="s">
        <v>364</v>
      </c>
      <c r="D80" s="64">
        <v>0</v>
      </c>
      <c r="E80" s="64">
        <v>0</v>
      </c>
      <c r="F80" s="64">
        <v>0</v>
      </c>
      <c r="G80" s="64">
        <v>0</v>
      </c>
      <c r="H80" s="64">
        <v>0</v>
      </c>
      <c r="I80" s="64">
        <v>0</v>
      </c>
      <c r="J80" s="64" t="s">
        <v>365</v>
      </c>
      <c r="K80" s="64" t="s">
        <v>365</v>
      </c>
      <c r="L80" s="64" t="s">
        <v>365</v>
      </c>
      <c r="M80" s="64" t="s">
        <v>365</v>
      </c>
      <c r="N80" s="64" t="s">
        <v>365</v>
      </c>
      <c r="O80" s="64" t="s">
        <v>365</v>
      </c>
      <c r="P80" s="64">
        <v>0</v>
      </c>
      <c r="Q80" s="64">
        <v>0</v>
      </c>
      <c r="R80" s="64">
        <v>0</v>
      </c>
      <c r="S80" s="64">
        <v>0</v>
      </c>
      <c r="T80" s="64">
        <v>0</v>
      </c>
      <c r="U80" s="64">
        <v>0</v>
      </c>
      <c r="V80" s="64" t="s">
        <v>365</v>
      </c>
      <c r="W80" s="64" t="s">
        <v>365</v>
      </c>
      <c r="X80" s="64" t="s">
        <v>365</v>
      </c>
      <c r="Y80" s="64" t="s">
        <v>365</v>
      </c>
      <c r="Z80" s="64" t="s">
        <v>365</v>
      </c>
      <c r="AA80" s="64" t="s">
        <v>365</v>
      </c>
      <c r="AB80" s="64">
        <v>0</v>
      </c>
      <c r="AC80" s="64">
        <v>0</v>
      </c>
      <c r="AD80" s="64">
        <v>0</v>
      </c>
      <c r="AE80" s="64">
        <v>0</v>
      </c>
      <c r="AF80" s="64">
        <v>0</v>
      </c>
      <c r="AG80" s="64">
        <v>0</v>
      </c>
      <c r="AH80" s="64" t="s">
        <v>365</v>
      </c>
      <c r="AI80" s="64" t="s">
        <v>365</v>
      </c>
      <c r="AJ80" s="64" t="s">
        <v>365</v>
      </c>
      <c r="AK80" s="64" t="s">
        <v>365</v>
      </c>
      <c r="AL80" s="64" t="s">
        <v>365</v>
      </c>
      <c r="AM80" s="64" t="s">
        <v>365</v>
      </c>
      <c r="AN80" s="64">
        <v>0</v>
      </c>
      <c r="AO80" s="64">
        <v>0</v>
      </c>
      <c r="AP80" s="64">
        <v>0</v>
      </c>
      <c r="AQ80" s="64">
        <v>0</v>
      </c>
      <c r="AR80" s="64">
        <v>0</v>
      </c>
      <c r="AS80" s="64">
        <v>0</v>
      </c>
      <c r="AT80" s="64" t="s">
        <v>365</v>
      </c>
      <c r="AU80" s="64" t="s">
        <v>365</v>
      </c>
      <c r="AV80" s="64" t="s">
        <v>365</v>
      </c>
      <c r="AW80" s="64" t="s">
        <v>365</v>
      </c>
      <c r="AX80" s="64" t="s">
        <v>365</v>
      </c>
      <c r="AY80" s="64" t="s">
        <v>365</v>
      </c>
      <c r="AZ80" s="64">
        <v>0</v>
      </c>
      <c r="BA80" s="64">
        <v>0</v>
      </c>
      <c r="BB80" s="64">
        <v>0</v>
      </c>
      <c r="BC80" s="64">
        <v>0</v>
      </c>
      <c r="BD80" s="64">
        <v>0</v>
      </c>
      <c r="BE80" s="64">
        <v>0</v>
      </c>
      <c r="BF80" s="64" t="s">
        <v>365</v>
      </c>
      <c r="BG80" s="64" t="s">
        <v>365</v>
      </c>
      <c r="BH80" s="64" t="s">
        <v>365</v>
      </c>
      <c r="BI80" s="64" t="s">
        <v>365</v>
      </c>
      <c r="BJ80" s="64" t="s">
        <v>365</v>
      </c>
      <c r="BK80" s="64" t="s">
        <v>365</v>
      </c>
      <c r="BL80" s="64">
        <v>0</v>
      </c>
    </row>
    <row r="81" spans="1:64" ht="12.75">
      <c r="A81" s="54" t="s">
        <v>351</v>
      </c>
      <c r="B81" s="54" t="s">
        <v>352</v>
      </c>
      <c r="C81" s="54" t="s">
        <v>364</v>
      </c>
      <c r="D81" s="64">
        <v>0</v>
      </c>
      <c r="E81" s="64">
        <v>0</v>
      </c>
      <c r="F81" s="64">
        <v>0</v>
      </c>
      <c r="G81" s="64">
        <v>0</v>
      </c>
      <c r="H81" s="64">
        <v>0</v>
      </c>
      <c r="I81" s="64">
        <v>0</v>
      </c>
      <c r="J81" s="64" t="s">
        <v>365</v>
      </c>
      <c r="K81" s="64" t="s">
        <v>365</v>
      </c>
      <c r="L81" s="64" t="s">
        <v>365</v>
      </c>
      <c r="M81" s="64" t="s">
        <v>365</v>
      </c>
      <c r="N81" s="64" t="s">
        <v>365</v>
      </c>
      <c r="O81" s="64" t="s">
        <v>365</v>
      </c>
      <c r="P81" s="64">
        <v>0</v>
      </c>
      <c r="Q81" s="64">
        <v>0</v>
      </c>
      <c r="R81" s="64">
        <v>0</v>
      </c>
      <c r="S81" s="64">
        <v>0</v>
      </c>
      <c r="T81" s="64">
        <v>0</v>
      </c>
      <c r="U81" s="64">
        <v>0</v>
      </c>
      <c r="V81" s="64" t="s">
        <v>365</v>
      </c>
      <c r="W81" s="64" t="s">
        <v>365</v>
      </c>
      <c r="X81" s="64" t="s">
        <v>365</v>
      </c>
      <c r="Y81" s="64" t="s">
        <v>365</v>
      </c>
      <c r="Z81" s="64" t="s">
        <v>365</v>
      </c>
      <c r="AA81" s="64" t="s">
        <v>365</v>
      </c>
      <c r="AB81" s="64">
        <v>0</v>
      </c>
      <c r="AC81" s="64">
        <v>0</v>
      </c>
      <c r="AD81" s="64">
        <v>0</v>
      </c>
      <c r="AE81" s="64">
        <v>0</v>
      </c>
      <c r="AF81" s="64">
        <v>0</v>
      </c>
      <c r="AG81" s="64">
        <v>0</v>
      </c>
      <c r="AH81" s="64" t="s">
        <v>365</v>
      </c>
      <c r="AI81" s="64" t="s">
        <v>365</v>
      </c>
      <c r="AJ81" s="64" t="s">
        <v>365</v>
      </c>
      <c r="AK81" s="64" t="s">
        <v>365</v>
      </c>
      <c r="AL81" s="64" t="s">
        <v>365</v>
      </c>
      <c r="AM81" s="64" t="s">
        <v>365</v>
      </c>
      <c r="AN81" s="64">
        <v>0</v>
      </c>
      <c r="AO81" s="64">
        <v>0</v>
      </c>
      <c r="AP81" s="64">
        <v>0</v>
      </c>
      <c r="AQ81" s="64">
        <v>0</v>
      </c>
      <c r="AR81" s="64">
        <v>0</v>
      </c>
      <c r="AS81" s="64">
        <v>0</v>
      </c>
      <c r="AT81" s="64" t="s">
        <v>365</v>
      </c>
      <c r="AU81" s="64" t="s">
        <v>365</v>
      </c>
      <c r="AV81" s="64" t="s">
        <v>365</v>
      </c>
      <c r="AW81" s="64" t="s">
        <v>365</v>
      </c>
      <c r="AX81" s="64" t="s">
        <v>365</v>
      </c>
      <c r="AY81" s="64" t="s">
        <v>365</v>
      </c>
      <c r="AZ81" s="64">
        <v>0</v>
      </c>
      <c r="BA81" s="64">
        <v>0</v>
      </c>
      <c r="BB81" s="64">
        <v>0</v>
      </c>
      <c r="BC81" s="64">
        <v>0</v>
      </c>
      <c r="BD81" s="64">
        <v>0</v>
      </c>
      <c r="BE81" s="64">
        <v>0</v>
      </c>
      <c r="BF81" s="64" t="s">
        <v>365</v>
      </c>
      <c r="BG81" s="64" t="s">
        <v>365</v>
      </c>
      <c r="BH81" s="64" t="s">
        <v>365</v>
      </c>
      <c r="BI81" s="64" t="s">
        <v>365</v>
      </c>
      <c r="BJ81" s="64" t="s">
        <v>365</v>
      </c>
      <c r="BK81" s="64" t="s">
        <v>365</v>
      </c>
      <c r="BL81" s="64">
        <v>0</v>
      </c>
    </row>
    <row r="82" spans="1:64" ht="12.75">
      <c r="A82" s="54" t="s">
        <v>353</v>
      </c>
      <c r="B82" s="54" t="s">
        <v>354</v>
      </c>
      <c r="C82" s="54" t="s">
        <v>364</v>
      </c>
      <c r="D82" s="64">
        <v>0</v>
      </c>
      <c r="E82" s="64">
        <v>0</v>
      </c>
      <c r="F82" s="64">
        <v>0</v>
      </c>
      <c r="G82" s="64">
        <v>0</v>
      </c>
      <c r="H82" s="64">
        <v>0</v>
      </c>
      <c r="I82" s="64">
        <v>0</v>
      </c>
      <c r="J82" s="64" t="s">
        <v>365</v>
      </c>
      <c r="K82" s="64" t="s">
        <v>365</v>
      </c>
      <c r="L82" s="64" t="s">
        <v>365</v>
      </c>
      <c r="M82" s="64" t="s">
        <v>365</v>
      </c>
      <c r="N82" s="64" t="s">
        <v>365</v>
      </c>
      <c r="O82" s="64" t="s">
        <v>365</v>
      </c>
      <c r="P82" s="64">
        <v>0</v>
      </c>
      <c r="Q82" s="64">
        <v>0</v>
      </c>
      <c r="R82" s="64">
        <v>0</v>
      </c>
      <c r="S82" s="64">
        <v>0</v>
      </c>
      <c r="T82" s="64">
        <v>0</v>
      </c>
      <c r="U82" s="64">
        <v>0</v>
      </c>
      <c r="V82" s="64" t="s">
        <v>365</v>
      </c>
      <c r="W82" s="64" t="s">
        <v>365</v>
      </c>
      <c r="X82" s="64" t="s">
        <v>365</v>
      </c>
      <c r="Y82" s="64" t="s">
        <v>365</v>
      </c>
      <c r="Z82" s="64" t="s">
        <v>365</v>
      </c>
      <c r="AA82" s="64" t="s">
        <v>365</v>
      </c>
      <c r="AB82" s="64">
        <v>0</v>
      </c>
      <c r="AC82" s="64">
        <v>0</v>
      </c>
      <c r="AD82" s="64">
        <v>0</v>
      </c>
      <c r="AE82" s="64">
        <v>0</v>
      </c>
      <c r="AF82" s="64">
        <v>0</v>
      </c>
      <c r="AG82" s="64">
        <v>0</v>
      </c>
      <c r="AH82" s="64" t="s">
        <v>365</v>
      </c>
      <c r="AI82" s="64" t="s">
        <v>365</v>
      </c>
      <c r="AJ82" s="64" t="s">
        <v>365</v>
      </c>
      <c r="AK82" s="64" t="s">
        <v>365</v>
      </c>
      <c r="AL82" s="64" t="s">
        <v>365</v>
      </c>
      <c r="AM82" s="64" t="s">
        <v>365</v>
      </c>
      <c r="AN82" s="64">
        <v>0</v>
      </c>
      <c r="AO82" s="64">
        <v>0</v>
      </c>
      <c r="AP82" s="64">
        <v>0</v>
      </c>
      <c r="AQ82" s="64">
        <v>0</v>
      </c>
      <c r="AR82" s="64">
        <v>0</v>
      </c>
      <c r="AS82" s="64">
        <v>0</v>
      </c>
      <c r="AT82" s="64" t="s">
        <v>365</v>
      </c>
      <c r="AU82" s="64" t="s">
        <v>365</v>
      </c>
      <c r="AV82" s="64" t="s">
        <v>365</v>
      </c>
      <c r="AW82" s="64" t="s">
        <v>365</v>
      </c>
      <c r="AX82" s="64" t="s">
        <v>365</v>
      </c>
      <c r="AY82" s="64" t="s">
        <v>365</v>
      </c>
      <c r="AZ82" s="64">
        <v>0</v>
      </c>
      <c r="BA82" s="64">
        <v>0</v>
      </c>
      <c r="BB82" s="64">
        <v>0</v>
      </c>
      <c r="BC82" s="64">
        <v>0</v>
      </c>
      <c r="BD82" s="64">
        <v>0</v>
      </c>
      <c r="BE82" s="64">
        <v>0</v>
      </c>
      <c r="BF82" s="64" t="s">
        <v>365</v>
      </c>
      <c r="BG82" s="64" t="s">
        <v>365</v>
      </c>
      <c r="BH82" s="64" t="s">
        <v>365</v>
      </c>
      <c r="BI82" s="64" t="s">
        <v>365</v>
      </c>
      <c r="BJ82" s="64" t="s">
        <v>365</v>
      </c>
      <c r="BK82" s="64" t="s">
        <v>365</v>
      </c>
      <c r="BL82" s="64">
        <v>0</v>
      </c>
    </row>
    <row r="83" spans="1:64" ht="21">
      <c r="A83" s="54" t="s">
        <v>355</v>
      </c>
      <c r="B83" s="54" t="s">
        <v>356</v>
      </c>
      <c r="C83" s="54" t="s">
        <v>364</v>
      </c>
      <c r="D83" s="64">
        <v>0</v>
      </c>
      <c r="E83" s="64">
        <v>0</v>
      </c>
      <c r="F83" s="64">
        <v>0</v>
      </c>
      <c r="G83" s="64">
        <v>0</v>
      </c>
      <c r="H83" s="64">
        <v>0</v>
      </c>
      <c r="I83" s="64">
        <v>0</v>
      </c>
      <c r="J83" s="64" t="s">
        <v>365</v>
      </c>
      <c r="K83" s="64" t="s">
        <v>365</v>
      </c>
      <c r="L83" s="64" t="s">
        <v>365</v>
      </c>
      <c r="M83" s="64" t="s">
        <v>365</v>
      </c>
      <c r="N83" s="64" t="s">
        <v>365</v>
      </c>
      <c r="O83" s="64" t="s">
        <v>365</v>
      </c>
      <c r="P83" s="64">
        <v>0</v>
      </c>
      <c r="Q83" s="64">
        <v>0</v>
      </c>
      <c r="R83" s="64">
        <v>0</v>
      </c>
      <c r="S83" s="64">
        <v>0</v>
      </c>
      <c r="T83" s="64">
        <v>0</v>
      </c>
      <c r="U83" s="64">
        <v>0</v>
      </c>
      <c r="V83" s="64" t="s">
        <v>365</v>
      </c>
      <c r="W83" s="64" t="s">
        <v>365</v>
      </c>
      <c r="X83" s="64" t="s">
        <v>365</v>
      </c>
      <c r="Y83" s="64" t="s">
        <v>365</v>
      </c>
      <c r="Z83" s="64" t="s">
        <v>365</v>
      </c>
      <c r="AA83" s="64" t="s">
        <v>365</v>
      </c>
      <c r="AB83" s="64">
        <v>0</v>
      </c>
      <c r="AC83" s="64">
        <v>0</v>
      </c>
      <c r="AD83" s="64">
        <v>0</v>
      </c>
      <c r="AE83" s="64">
        <v>0</v>
      </c>
      <c r="AF83" s="64">
        <v>0</v>
      </c>
      <c r="AG83" s="64">
        <v>0</v>
      </c>
      <c r="AH83" s="64" t="s">
        <v>365</v>
      </c>
      <c r="AI83" s="64" t="s">
        <v>365</v>
      </c>
      <c r="AJ83" s="64" t="s">
        <v>365</v>
      </c>
      <c r="AK83" s="64" t="s">
        <v>365</v>
      </c>
      <c r="AL83" s="64" t="s">
        <v>365</v>
      </c>
      <c r="AM83" s="64" t="s">
        <v>365</v>
      </c>
      <c r="AN83" s="64">
        <v>0</v>
      </c>
      <c r="AO83" s="64">
        <v>0</v>
      </c>
      <c r="AP83" s="64">
        <v>0</v>
      </c>
      <c r="AQ83" s="64">
        <v>0</v>
      </c>
      <c r="AR83" s="64">
        <v>0</v>
      </c>
      <c r="AS83" s="64">
        <v>0</v>
      </c>
      <c r="AT83" s="64" t="s">
        <v>365</v>
      </c>
      <c r="AU83" s="64" t="s">
        <v>365</v>
      </c>
      <c r="AV83" s="64" t="s">
        <v>365</v>
      </c>
      <c r="AW83" s="64" t="s">
        <v>365</v>
      </c>
      <c r="AX83" s="64" t="s">
        <v>365</v>
      </c>
      <c r="AY83" s="64" t="s">
        <v>365</v>
      </c>
      <c r="AZ83" s="64">
        <v>0</v>
      </c>
      <c r="BA83" s="64">
        <v>0</v>
      </c>
      <c r="BB83" s="64">
        <v>0</v>
      </c>
      <c r="BC83" s="64">
        <v>0</v>
      </c>
      <c r="BD83" s="64">
        <v>0</v>
      </c>
      <c r="BE83" s="64">
        <v>0</v>
      </c>
      <c r="BF83" s="64" t="s">
        <v>365</v>
      </c>
      <c r="BG83" s="64" t="s">
        <v>365</v>
      </c>
      <c r="BH83" s="64" t="s">
        <v>365</v>
      </c>
      <c r="BI83" s="64" t="s">
        <v>365</v>
      </c>
      <c r="BJ83" s="64" t="s">
        <v>365</v>
      </c>
      <c r="BK83" s="64" t="s">
        <v>365</v>
      </c>
      <c r="BL83" s="64">
        <v>0</v>
      </c>
    </row>
    <row r="84" spans="1:64" ht="12.75">
      <c r="A84" s="54" t="s">
        <v>357</v>
      </c>
      <c r="B84" s="54" t="s">
        <v>358</v>
      </c>
      <c r="C84" s="54" t="s">
        <v>364</v>
      </c>
      <c r="D84" s="58">
        <f aca="true" t="shared" si="109" ref="D84:I84">SUM(D86:D107)</f>
        <v>0</v>
      </c>
      <c r="E84" s="58">
        <f t="shared" si="109"/>
        <v>0</v>
      </c>
      <c r="F84" s="58">
        <f t="shared" si="109"/>
        <v>0</v>
      </c>
      <c r="G84" s="58">
        <f t="shared" si="109"/>
        <v>1</v>
      </c>
      <c r="H84" s="58">
        <f t="shared" si="109"/>
        <v>0</v>
      </c>
      <c r="I84" s="58">
        <f t="shared" si="109"/>
        <v>13</v>
      </c>
      <c r="J84" s="58" t="s">
        <v>365</v>
      </c>
      <c r="K84" s="58" t="s">
        <v>365</v>
      </c>
      <c r="L84" s="58" t="s">
        <v>365</v>
      </c>
      <c r="M84" s="58" t="s">
        <v>365</v>
      </c>
      <c r="N84" s="58" t="s">
        <v>365</v>
      </c>
      <c r="O84" s="58" t="s">
        <v>365</v>
      </c>
      <c r="P84" s="58">
        <f aca="true" t="shared" si="110" ref="P84:U84">SUM(P86:P107)</f>
        <v>0</v>
      </c>
      <c r="Q84" s="58">
        <f t="shared" si="110"/>
        <v>0</v>
      </c>
      <c r="R84" s="58">
        <f t="shared" si="110"/>
        <v>0</v>
      </c>
      <c r="S84" s="58">
        <f t="shared" si="110"/>
        <v>1</v>
      </c>
      <c r="T84" s="58">
        <f t="shared" si="110"/>
        <v>0</v>
      </c>
      <c r="U84" s="58">
        <f t="shared" si="110"/>
        <v>13</v>
      </c>
      <c r="V84" s="58" t="s">
        <v>365</v>
      </c>
      <c r="W84" s="58" t="s">
        <v>365</v>
      </c>
      <c r="X84" s="58" t="s">
        <v>365</v>
      </c>
      <c r="Y84" s="58" t="s">
        <v>365</v>
      </c>
      <c r="Z84" s="58" t="s">
        <v>365</v>
      </c>
      <c r="AA84" s="58" t="s">
        <v>365</v>
      </c>
      <c r="AB84" s="58">
        <f aca="true" t="shared" si="111" ref="AB84:AG84">SUM(AB86:AB107)</f>
        <v>0</v>
      </c>
      <c r="AC84" s="58">
        <f t="shared" si="111"/>
        <v>0</v>
      </c>
      <c r="AD84" s="58">
        <f t="shared" si="111"/>
        <v>0</v>
      </c>
      <c r="AE84" s="58">
        <f t="shared" si="111"/>
        <v>0</v>
      </c>
      <c r="AF84" s="58">
        <f t="shared" si="111"/>
        <v>0</v>
      </c>
      <c r="AG84" s="58">
        <f t="shared" si="111"/>
        <v>0</v>
      </c>
      <c r="AH84" s="58" t="s">
        <v>365</v>
      </c>
      <c r="AI84" s="58" t="s">
        <v>365</v>
      </c>
      <c r="AJ84" s="58" t="s">
        <v>365</v>
      </c>
      <c r="AK84" s="58" t="s">
        <v>365</v>
      </c>
      <c r="AL84" s="58" t="s">
        <v>365</v>
      </c>
      <c r="AM84" s="58" t="s">
        <v>365</v>
      </c>
      <c r="AN84" s="58">
        <f aca="true" t="shared" si="112" ref="AN84:AS84">SUM(AN86:AN107)</f>
        <v>0</v>
      </c>
      <c r="AO84" s="58">
        <f t="shared" si="112"/>
        <v>0</v>
      </c>
      <c r="AP84" s="58">
        <f t="shared" si="112"/>
        <v>0</v>
      </c>
      <c r="AQ84" s="58">
        <f t="shared" si="112"/>
        <v>0</v>
      </c>
      <c r="AR84" s="58">
        <f t="shared" si="112"/>
        <v>0</v>
      </c>
      <c r="AS84" s="58">
        <f t="shared" si="112"/>
        <v>0</v>
      </c>
      <c r="AT84" s="58" t="s">
        <v>365</v>
      </c>
      <c r="AU84" s="58" t="s">
        <v>365</v>
      </c>
      <c r="AV84" s="58" t="s">
        <v>365</v>
      </c>
      <c r="AW84" s="58" t="s">
        <v>365</v>
      </c>
      <c r="AX84" s="58" t="s">
        <v>365</v>
      </c>
      <c r="AY84" s="58" t="s">
        <v>365</v>
      </c>
      <c r="AZ84" s="58">
        <f aca="true" t="shared" si="113" ref="AZ84:BE84">SUM(AZ86:AZ107)</f>
        <v>0</v>
      </c>
      <c r="BA84" s="58">
        <f t="shared" si="113"/>
        <v>0</v>
      </c>
      <c r="BB84" s="58">
        <f t="shared" si="113"/>
        <v>0</v>
      </c>
      <c r="BC84" s="58">
        <f t="shared" si="113"/>
        <v>1</v>
      </c>
      <c r="BD84" s="58">
        <f t="shared" si="113"/>
        <v>0</v>
      </c>
      <c r="BE84" s="58">
        <f t="shared" si="113"/>
        <v>13</v>
      </c>
      <c r="BF84" s="58" t="s">
        <v>365</v>
      </c>
      <c r="BG84" s="58" t="s">
        <v>365</v>
      </c>
      <c r="BH84" s="58" t="s">
        <v>365</v>
      </c>
      <c r="BI84" s="58" t="s">
        <v>365</v>
      </c>
      <c r="BJ84" s="58" t="s">
        <v>365</v>
      </c>
      <c r="BK84" s="58" t="s">
        <v>365</v>
      </c>
      <c r="BL84" s="58">
        <f>SUM(BL86:BL107)</f>
        <v>0</v>
      </c>
    </row>
    <row r="85" spans="1:64" ht="12.75">
      <c r="A85" s="57"/>
      <c r="B85" s="57" t="s">
        <v>472</v>
      </c>
      <c r="C85" s="57"/>
      <c r="D85" s="57"/>
      <c r="E85" s="57"/>
      <c r="F85" s="57"/>
      <c r="G85" s="57"/>
      <c r="H85" s="57"/>
      <c r="I85" s="57"/>
      <c r="J85" s="57" t="s">
        <v>365</v>
      </c>
      <c r="K85" s="57" t="s">
        <v>365</v>
      </c>
      <c r="L85" s="57" t="s">
        <v>365</v>
      </c>
      <c r="M85" s="57" t="s">
        <v>365</v>
      </c>
      <c r="N85" s="57" t="s">
        <v>365</v>
      </c>
      <c r="O85" s="57" t="s">
        <v>365</v>
      </c>
      <c r="P85" s="57"/>
      <c r="Q85" s="57"/>
      <c r="R85" s="57"/>
      <c r="S85" s="57"/>
      <c r="T85" s="57"/>
      <c r="U85" s="57"/>
      <c r="V85" s="57" t="s">
        <v>365</v>
      </c>
      <c r="W85" s="57" t="s">
        <v>365</v>
      </c>
      <c r="X85" s="57" t="s">
        <v>365</v>
      </c>
      <c r="Y85" s="57" t="s">
        <v>365</v>
      </c>
      <c r="Z85" s="57" t="s">
        <v>365</v>
      </c>
      <c r="AA85" s="57" t="s">
        <v>365</v>
      </c>
      <c r="AB85" s="57"/>
      <c r="AC85" s="57"/>
      <c r="AD85" s="57"/>
      <c r="AE85" s="57"/>
      <c r="AF85" s="57"/>
      <c r="AG85" s="57"/>
      <c r="AH85" s="57" t="s">
        <v>365</v>
      </c>
      <c r="AI85" s="57" t="s">
        <v>365</v>
      </c>
      <c r="AJ85" s="57" t="s">
        <v>365</v>
      </c>
      <c r="AK85" s="57" t="s">
        <v>365</v>
      </c>
      <c r="AL85" s="57" t="s">
        <v>365</v>
      </c>
      <c r="AM85" s="57" t="s">
        <v>365</v>
      </c>
      <c r="AN85" s="57"/>
      <c r="AO85" s="57"/>
      <c r="AP85" s="57"/>
      <c r="AQ85" s="57"/>
      <c r="AR85" s="57"/>
      <c r="AS85" s="57"/>
      <c r="AT85" s="57" t="s">
        <v>365</v>
      </c>
      <c r="AU85" s="57" t="s">
        <v>365</v>
      </c>
      <c r="AV85" s="57" t="s">
        <v>365</v>
      </c>
      <c r="AW85" s="57" t="s">
        <v>365</v>
      </c>
      <c r="AX85" s="57" t="s">
        <v>365</v>
      </c>
      <c r="AY85" s="57" t="s">
        <v>365</v>
      </c>
      <c r="AZ85" s="57"/>
      <c r="BA85" s="57"/>
      <c r="BB85" s="57"/>
      <c r="BC85" s="57"/>
      <c r="BD85" s="57"/>
      <c r="BE85" s="57"/>
      <c r="BF85" s="57" t="s">
        <v>365</v>
      </c>
      <c r="BG85" s="57" t="s">
        <v>365</v>
      </c>
      <c r="BH85" s="57" t="s">
        <v>365</v>
      </c>
      <c r="BI85" s="57" t="s">
        <v>365</v>
      </c>
      <c r="BJ85" s="57" t="s">
        <v>365</v>
      </c>
      <c r="BK85" s="57" t="s">
        <v>365</v>
      </c>
      <c r="BL85" s="57"/>
    </row>
    <row r="86" spans="1:64" s="138" customFormat="1" ht="42">
      <c r="A86" s="113" t="s">
        <v>357</v>
      </c>
      <c r="B86" s="118" t="s">
        <v>362</v>
      </c>
      <c r="C86" s="113" t="s">
        <v>385</v>
      </c>
      <c r="D86" s="115">
        <v>0</v>
      </c>
      <c r="E86" s="115">
        <v>0</v>
      </c>
      <c r="F86" s="115">
        <v>0</v>
      </c>
      <c r="G86" s="115">
        <v>0</v>
      </c>
      <c r="H86" s="115">
        <v>0</v>
      </c>
      <c r="I86" s="115">
        <v>0</v>
      </c>
      <c r="J86" s="115" t="s">
        <v>365</v>
      </c>
      <c r="K86" s="115" t="s">
        <v>365</v>
      </c>
      <c r="L86" s="115" t="s">
        <v>365</v>
      </c>
      <c r="M86" s="115" t="s">
        <v>365</v>
      </c>
      <c r="N86" s="115" t="s">
        <v>365</v>
      </c>
      <c r="O86" s="115" t="s">
        <v>365</v>
      </c>
      <c r="P86" s="115">
        <v>0</v>
      </c>
      <c r="Q86" s="115">
        <v>0</v>
      </c>
      <c r="R86" s="115">
        <v>0</v>
      </c>
      <c r="S86" s="115">
        <v>0</v>
      </c>
      <c r="T86" s="115">
        <v>0</v>
      </c>
      <c r="U86" s="115">
        <v>0</v>
      </c>
      <c r="V86" s="115" t="s">
        <v>365</v>
      </c>
      <c r="W86" s="115" t="s">
        <v>365</v>
      </c>
      <c r="X86" s="115" t="s">
        <v>365</v>
      </c>
      <c r="Y86" s="115" t="s">
        <v>365</v>
      </c>
      <c r="Z86" s="115" t="s">
        <v>365</v>
      </c>
      <c r="AA86" s="115" t="s">
        <v>365</v>
      </c>
      <c r="AB86" s="115">
        <v>0</v>
      </c>
      <c r="AC86" s="115">
        <v>0</v>
      </c>
      <c r="AD86" s="115">
        <v>0</v>
      </c>
      <c r="AE86" s="115">
        <v>0</v>
      </c>
      <c r="AF86" s="115">
        <v>0</v>
      </c>
      <c r="AG86" s="115">
        <v>0</v>
      </c>
      <c r="AH86" s="115" t="s">
        <v>365</v>
      </c>
      <c r="AI86" s="115" t="s">
        <v>365</v>
      </c>
      <c r="AJ86" s="115" t="s">
        <v>365</v>
      </c>
      <c r="AK86" s="115" t="s">
        <v>365</v>
      </c>
      <c r="AL86" s="115" t="s">
        <v>365</v>
      </c>
      <c r="AM86" s="115" t="s">
        <v>365</v>
      </c>
      <c r="AN86" s="115">
        <v>0</v>
      </c>
      <c r="AO86" s="115">
        <v>0</v>
      </c>
      <c r="AP86" s="115">
        <v>0</v>
      </c>
      <c r="AQ86" s="115">
        <v>0</v>
      </c>
      <c r="AR86" s="115">
        <v>0</v>
      </c>
      <c r="AS86" s="115">
        <v>0</v>
      </c>
      <c r="AT86" s="115" t="s">
        <v>365</v>
      </c>
      <c r="AU86" s="115" t="s">
        <v>365</v>
      </c>
      <c r="AV86" s="115" t="s">
        <v>365</v>
      </c>
      <c r="AW86" s="115" t="s">
        <v>365</v>
      </c>
      <c r="AX86" s="115" t="s">
        <v>365</v>
      </c>
      <c r="AY86" s="115" t="s">
        <v>365</v>
      </c>
      <c r="AZ86" s="115">
        <f aca="true" t="shared" si="114" ref="AZ86:AZ96">P86+AB86+AN86</f>
        <v>0</v>
      </c>
      <c r="BA86" s="115">
        <f aca="true" t="shared" si="115" ref="BA86:BA96">Q86+AC86+AO86</f>
        <v>0</v>
      </c>
      <c r="BB86" s="115">
        <f aca="true" t="shared" si="116" ref="BB86:BB96">R86+AD86+AP86</f>
        <v>0</v>
      </c>
      <c r="BC86" s="115">
        <f aca="true" t="shared" si="117" ref="BC86:BC96">S86+AE86+AQ86</f>
        <v>0</v>
      </c>
      <c r="BD86" s="115">
        <f aca="true" t="shared" si="118" ref="BD86:BD96">T86+AF86+AR86</f>
        <v>0</v>
      </c>
      <c r="BE86" s="115">
        <f aca="true" t="shared" si="119" ref="BE86:BE96">U86+AG86+AS86</f>
        <v>0</v>
      </c>
      <c r="BF86" s="115" t="s">
        <v>365</v>
      </c>
      <c r="BG86" s="115" t="s">
        <v>365</v>
      </c>
      <c r="BH86" s="115" t="s">
        <v>365</v>
      </c>
      <c r="BI86" s="115" t="s">
        <v>365</v>
      </c>
      <c r="BJ86" s="115" t="s">
        <v>365</v>
      </c>
      <c r="BK86" s="115" t="s">
        <v>365</v>
      </c>
      <c r="BL86" s="115" t="s">
        <v>365</v>
      </c>
    </row>
    <row r="87" spans="1:64" s="138" customFormat="1" ht="31.5">
      <c r="A87" s="113" t="s">
        <v>357</v>
      </c>
      <c r="B87" s="118" t="s">
        <v>455</v>
      </c>
      <c r="C87" s="113" t="s">
        <v>456</v>
      </c>
      <c r="D87" s="115">
        <v>0</v>
      </c>
      <c r="E87" s="115">
        <v>0</v>
      </c>
      <c r="F87" s="115">
        <v>0</v>
      </c>
      <c r="G87" s="115">
        <v>0</v>
      </c>
      <c r="H87" s="115">
        <v>0</v>
      </c>
      <c r="I87" s="115">
        <v>0</v>
      </c>
      <c r="J87" s="115" t="s">
        <v>365</v>
      </c>
      <c r="K87" s="115" t="s">
        <v>365</v>
      </c>
      <c r="L87" s="115" t="s">
        <v>365</v>
      </c>
      <c r="M87" s="115" t="s">
        <v>365</v>
      </c>
      <c r="N87" s="115" t="s">
        <v>365</v>
      </c>
      <c r="O87" s="115" t="s">
        <v>365</v>
      </c>
      <c r="P87" s="115">
        <v>0</v>
      </c>
      <c r="Q87" s="115">
        <v>0</v>
      </c>
      <c r="R87" s="115">
        <v>0</v>
      </c>
      <c r="S87" s="115">
        <v>0</v>
      </c>
      <c r="T87" s="115">
        <v>0</v>
      </c>
      <c r="U87" s="115">
        <v>0</v>
      </c>
      <c r="V87" s="115" t="s">
        <v>365</v>
      </c>
      <c r="W87" s="115" t="s">
        <v>365</v>
      </c>
      <c r="X87" s="115" t="s">
        <v>365</v>
      </c>
      <c r="Y87" s="115" t="s">
        <v>365</v>
      </c>
      <c r="Z87" s="115" t="s">
        <v>365</v>
      </c>
      <c r="AA87" s="115" t="s">
        <v>365</v>
      </c>
      <c r="AB87" s="115">
        <v>0</v>
      </c>
      <c r="AC87" s="115">
        <v>0</v>
      </c>
      <c r="AD87" s="115">
        <v>0</v>
      </c>
      <c r="AE87" s="115">
        <v>0</v>
      </c>
      <c r="AF87" s="115">
        <v>0</v>
      </c>
      <c r="AG87" s="115">
        <v>0</v>
      </c>
      <c r="AH87" s="115" t="s">
        <v>365</v>
      </c>
      <c r="AI87" s="115" t="s">
        <v>365</v>
      </c>
      <c r="AJ87" s="115" t="s">
        <v>365</v>
      </c>
      <c r="AK87" s="115" t="s">
        <v>365</v>
      </c>
      <c r="AL87" s="115" t="s">
        <v>365</v>
      </c>
      <c r="AM87" s="115" t="s">
        <v>365</v>
      </c>
      <c r="AN87" s="115">
        <v>0</v>
      </c>
      <c r="AO87" s="115">
        <v>0</v>
      </c>
      <c r="AP87" s="115">
        <v>0</v>
      </c>
      <c r="AQ87" s="115">
        <v>0</v>
      </c>
      <c r="AR87" s="115">
        <v>0</v>
      </c>
      <c r="AS87" s="115">
        <v>0</v>
      </c>
      <c r="AT87" s="115" t="s">
        <v>365</v>
      </c>
      <c r="AU87" s="115" t="s">
        <v>365</v>
      </c>
      <c r="AV87" s="115" t="s">
        <v>365</v>
      </c>
      <c r="AW87" s="115" t="s">
        <v>365</v>
      </c>
      <c r="AX87" s="115" t="s">
        <v>365</v>
      </c>
      <c r="AY87" s="115" t="s">
        <v>365</v>
      </c>
      <c r="AZ87" s="115">
        <f t="shared" si="114"/>
        <v>0</v>
      </c>
      <c r="BA87" s="115">
        <f t="shared" si="115"/>
        <v>0</v>
      </c>
      <c r="BB87" s="115">
        <f t="shared" si="116"/>
        <v>0</v>
      </c>
      <c r="BC87" s="115">
        <f t="shared" si="117"/>
        <v>0</v>
      </c>
      <c r="BD87" s="115">
        <f t="shared" si="118"/>
        <v>0</v>
      </c>
      <c r="BE87" s="115">
        <f t="shared" si="119"/>
        <v>0</v>
      </c>
      <c r="BF87" s="115" t="s">
        <v>365</v>
      </c>
      <c r="BG87" s="115" t="s">
        <v>365</v>
      </c>
      <c r="BH87" s="115" t="s">
        <v>365</v>
      </c>
      <c r="BI87" s="115" t="s">
        <v>365</v>
      </c>
      <c r="BJ87" s="115" t="s">
        <v>365</v>
      </c>
      <c r="BK87" s="115" t="s">
        <v>365</v>
      </c>
      <c r="BL87" s="115" t="s">
        <v>365</v>
      </c>
    </row>
    <row r="88" spans="1:64" s="138" customFormat="1" ht="31.5">
      <c r="A88" s="113" t="s">
        <v>357</v>
      </c>
      <c r="B88" s="118" t="s">
        <v>457</v>
      </c>
      <c r="C88" s="113" t="s">
        <v>458</v>
      </c>
      <c r="D88" s="115">
        <v>0</v>
      </c>
      <c r="E88" s="115">
        <v>0</v>
      </c>
      <c r="F88" s="115">
        <v>0</v>
      </c>
      <c r="G88" s="115">
        <v>0</v>
      </c>
      <c r="H88" s="115">
        <v>0</v>
      </c>
      <c r="I88" s="115">
        <v>2</v>
      </c>
      <c r="J88" s="115" t="s">
        <v>365</v>
      </c>
      <c r="K88" s="115" t="s">
        <v>365</v>
      </c>
      <c r="L88" s="115" t="s">
        <v>365</v>
      </c>
      <c r="M88" s="115" t="s">
        <v>365</v>
      </c>
      <c r="N88" s="115" t="s">
        <v>365</v>
      </c>
      <c r="O88" s="115" t="s">
        <v>365</v>
      </c>
      <c r="P88" s="115">
        <v>0</v>
      </c>
      <c r="Q88" s="115">
        <v>0</v>
      </c>
      <c r="R88" s="115">
        <v>0</v>
      </c>
      <c r="S88" s="115">
        <v>0</v>
      </c>
      <c r="T88" s="115">
        <v>0</v>
      </c>
      <c r="U88" s="115">
        <f>I88</f>
        <v>2</v>
      </c>
      <c r="V88" s="115" t="s">
        <v>365</v>
      </c>
      <c r="W88" s="115" t="s">
        <v>365</v>
      </c>
      <c r="X88" s="115" t="s">
        <v>365</v>
      </c>
      <c r="Y88" s="115" t="s">
        <v>365</v>
      </c>
      <c r="Z88" s="115" t="s">
        <v>365</v>
      </c>
      <c r="AA88" s="115" t="s">
        <v>365</v>
      </c>
      <c r="AB88" s="115">
        <v>0</v>
      </c>
      <c r="AC88" s="115">
        <v>0</v>
      </c>
      <c r="AD88" s="115">
        <v>0</v>
      </c>
      <c r="AE88" s="115">
        <v>0</v>
      </c>
      <c r="AF88" s="115">
        <v>0</v>
      </c>
      <c r="AG88" s="115">
        <v>0</v>
      </c>
      <c r="AH88" s="115" t="s">
        <v>365</v>
      </c>
      <c r="AI88" s="115" t="s">
        <v>365</v>
      </c>
      <c r="AJ88" s="115" t="s">
        <v>365</v>
      </c>
      <c r="AK88" s="115" t="s">
        <v>365</v>
      </c>
      <c r="AL88" s="115" t="s">
        <v>365</v>
      </c>
      <c r="AM88" s="115" t="s">
        <v>365</v>
      </c>
      <c r="AN88" s="115">
        <v>0</v>
      </c>
      <c r="AO88" s="115">
        <v>0</v>
      </c>
      <c r="AP88" s="115">
        <v>0</v>
      </c>
      <c r="AQ88" s="115">
        <v>0</v>
      </c>
      <c r="AR88" s="115">
        <v>0</v>
      </c>
      <c r="AS88" s="115">
        <v>0</v>
      </c>
      <c r="AT88" s="115" t="s">
        <v>365</v>
      </c>
      <c r="AU88" s="115" t="s">
        <v>365</v>
      </c>
      <c r="AV88" s="115" t="s">
        <v>365</v>
      </c>
      <c r="AW88" s="115" t="s">
        <v>365</v>
      </c>
      <c r="AX88" s="115" t="s">
        <v>365</v>
      </c>
      <c r="AY88" s="115" t="s">
        <v>365</v>
      </c>
      <c r="AZ88" s="115">
        <f t="shared" si="114"/>
        <v>0</v>
      </c>
      <c r="BA88" s="115">
        <f t="shared" si="115"/>
        <v>0</v>
      </c>
      <c r="BB88" s="115">
        <f t="shared" si="116"/>
        <v>0</v>
      </c>
      <c r="BC88" s="115">
        <f t="shared" si="117"/>
        <v>0</v>
      </c>
      <c r="BD88" s="115">
        <f t="shared" si="118"/>
        <v>0</v>
      </c>
      <c r="BE88" s="115">
        <f t="shared" si="119"/>
        <v>2</v>
      </c>
      <c r="BF88" s="115" t="s">
        <v>365</v>
      </c>
      <c r="BG88" s="115" t="s">
        <v>365</v>
      </c>
      <c r="BH88" s="115" t="s">
        <v>365</v>
      </c>
      <c r="BI88" s="115" t="s">
        <v>365</v>
      </c>
      <c r="BJ88" s="115" t="s">
        <v>365</v>
      </c>
      <c r="BK88" s="115" t="s">
        <v>365</v>
      </c>
      <c r="BL88" s="115" t="s">
        <v>365</v>
      </c>
    </row>
    <row r="89" spans="1:64" s="138" customFormat="1" ht="21">
      <c r="A89" s="113" t="s">
        <v>357</v>
      </c>
      <c r="B89" s="118" t="s">
        <v>459</v>
      </c>
      <c r="C89" s="113" t="s">
        <v>460</v>
      </c>
      <c r="D89" s="115">
        <v>0</v>
      </c>
      <c r="E89" s="115">
        <v>0</v>
      </c>
      <c r="F89" s="115">
        <v>0</v>
      </c>
      <c r="G89" s="115">
        <v>0</v>
      </c>
      <c r="H89" s="115">
        <v>0</v>
      </c>
      <c r="I89" s="115">
        <v>1</v>
      </c>
      <c r="J89" s="115" t="s">
        <v>365</v>
      </c>
      <c r="K89" s="115" t="s">
        <v>365</v>
      </c>
      <c r="L89" s="115" t="s">
        <v>365</v>
      </c>
      <c r="M89" s="115" t="s">
        <v>365</v>
      </c>
      <c r="N89" s="115" t="s">
        <v>365</v>
      </c>
      <c r="O89" s="115" t="s">
        <v>365</v>
      </c>
      <c r="P89" s="115">
        <v>0</v>
      </c>
      <c r="Q89" s="115">
        <v>0</v>
      </c>
      <c r="R89" s="115">
        <v>0</v>
      </c>
      <c r="S89" s="115">
        <v>0</v>
      </c>
      <c r="T89" s="115">
        <v>0</v>
      </c>
      <c r="U89" s="115">
        <f aca="true" t="shared" si="120" ref="U89:U96">I89</f>
        <v>1</v>
      </c>
      <c r="V89" s="115" t="s">
        <v>365</v>
      </c>
      <c r="W89" s="115" t="s">
        <v>365</v>
      </c>
      <c r="X89" s="115" t="s">
        <v>365</v>
      </c>
      <c r="Y89" s="115" t="s">
        <v>365</v>
      </c>
      <c r="Z89" s="115" t="s">
        <v>365</v>
      </c>
      <c r="AA89" s="115" t="s">
        <v>365</v>
      </c>
      <c r="AB89" s="115">
        <v>0</v>
      </c>
      <c r="AC89" s="115">
        <v>0</v>
      </c>
      <c r="AD89" s="115">
        <v>0</v>
      </c>
      <c r="AE89" s="115">
        <v>0</v>
      </c>
      <c r="AF89" s="115">
        <v>0</v>
      </c>
      <c r="AG89" s="115">
        <v>0</v>
      </c>
      <c r="AH89" s="115" t="s">
        <v>365</v>
      </c>
      <c r="AI89" s="115" t="s">
        <v>365</v>
      </c>
      <c r="AJ89" s="115" t="s">
        <v>365</v>
      </c>
      <c r="AK89" s="115" t="s">
        <v>365</v>
      </c>
      <c r="AL89" s="115" t="s">
        <v>365</v>
      </c>
      <c r="AM89" s="115" t="s">
        <v>365</v>
      </c>
      <c r="AN89" s="115">
        <v>0</v>
      </c>
      <c r="AO89" s="115">
        <v>0</v>
      </c>
      <c r="AP89" s="115">
        <v>0</v>
      </c>
      <c r="AQ89" s="115">
        <v>0</v>
      </c>
      <c r="AR89" s="115">
        <v>0</v>
      </c>
      <c r="AS89" s="115">
        <v>0</v>
      </c>
      <c r="AT89" s="115" t="s">
        <v>365</v>
      </c>
      <c r="AU89" s="115" t="s">
        <v>365</v>
      </c>
      <c r="AV89" s="115" t="s">
        <v>365</v>
      </c>
      <c r="AW89" s="115" t="s">
        <v>365</v>
      </c>
      <c r="AX89" s="115" t="s">
        <v>365</v>
      </c>
      <c r="AY89" s="115" t="s">
        <v>365</v>
      </c>
      <c r="AZ89" s="115">
        <f t="shared" si="114"/>
        <v>0</v>
      </c>
      <c r="BA89" s="115">
        <f t="shared" si="115"/>
        <v>0</v>
      </c>
      <c r="BB89" s="115">
        <f t="shared" si="116"/>
        <v>0</v>
      </c>
      <c r="BC89" s="115">
        <f t="shared" si="117"/>
        <v>0</v>
      </c>
      <c r="BD89" s="115">
        <f t="shared" si="118"/>
        <v>0</v>
      </c>
      <c r="BE89" s="115">
        <f t="shared" si="119"/>
        <v>1</v>
      </c>
      <c r="BF89" s="115" t="s">
        <v>365</v>
      </c>
      <c r="BG89" s="115" t="s">
        <v>365</v>
      </c>
      <c r="BH89" s="115" t="s">
        <v>365</v>
      </c>
      <c r="BI89" s="115" t="s">
        <v>365</v>
      </c>
      <c r="BJ89" s="115" t="s">
        <v>365</v>
      </c>
      <c r="BK89" s="115" t="s">
        <v>365</v>
      </c>
      <c r="BL89" s="115" t="s">
        <v>365</v>
      </c>
    </row>
    <row r="90" spans="1:64" s="138" customFormat="1" ht="21">
      <c r="A90" s="113" t="s">
        <v>357</v>
      </c>
      <c r="B90" s="118" t="s">
        <v>461</v>
      </c>
      <c r="C90" s="113" t="s">
        <v>462</v>
      </c>
      <c r="D90" s="115">
        <v>0</v>
      </c>
      <c r="E90" s="115">
        <v>0</v>
      </c>
      <c r="F90" s="115">
        <v>0</v>
      </c>
      <c r="G90" s="115">
        <v>1</v>
      </c>
      <c r="H90" s="115">
        <v>0</v>
      </c>
      <c r="I90" s="115">
        <v>0</v>
      </c>
      <c r="J90" s="115" t="s">
        <v>365</v>
      </c>
      <c r="K90" s="115" t="s">
        <v>365</v>
      </c>
      <c r="L90" s="115" t="s">
        <v>365</v>
      </c>
      <c r="M90" s="115" t="s">
        <v>365</v>
      </c>
      <c r="N90" s="115" t="s">
        <v>365</v>
      </c>
      <c r="O90" s="115" t="s">
        <v>365</v>
      </c>
      <c r="P90" s="115">
        <v>0</v>
      </c>
      <c r="Q90" s="115">
        <v>0</v>
      </c>
      <c r="R90" s="115">
        <v>0</v>
      </c>
      <c r="S90" s="115">
        <v>1</v>
      </c>
      <c r="T90" s="115">
        <v>0</v>
      </c>
      <c r="U90" s="115">
        <f t="shared" si="120"/>
        <v>0</v>
      </c>
      <c r="V90" s="115" t="s">
        <v>365</v>
      </c>
      <c r="W90" s="115" t="s">
        <v>365</v>
      </c>
      <c r="X90" s="115" t="s">
        <v>365</v>
      </c>
      <c r="Y90" s="115" t="s">
        <v>365</v>
      </c>
      <c r="Z90" s="115" t="s">
        <v>365</v>
      </c>
      <c r="AA90" s="115" t="s">
        <v>365</v>
      </c>
      <c r="AB90" s="115">
        <v>0</v>
      </c>
      <c r="AC90" s="115">
        <v>0</v>
      </c>
      <c r="AD90" s="115">
        <v>0</v>
      </c>
      <c r="AE90" s="115">
        <v>0</v>
      </c>
      <c r="AF90" s="115">
        <v>0</v>
      </c>
      <c r="AG90" s="115">
        <v>0</v>
      </c>
      <c r="AH90" s="115" t="s">
        <v>365</v>
      </c>
      <c r="AI90" s="115" t="s">
        <v>365</v>
      </c>
      <c r="AJ90" s="115" t="s">
        <v>365</v>
      </c>
      <c r="AK90" s="115" t="s">
        <v>365</v>
      </c>
      <c r="AL90" s="115" t="s">
        <v>365</v>
      </c>
      <c r="AM90" s="115" t="s">
        <v>365</v>
      </c>
      <c r="AN90" s="115">
        <v>0</v>
      </c>
      <c r="AO90" s="115">
        <v>0</v>
      </c>
      <c r="AP90" s="115">
        <v>0</v>
      </c>
      <c r="AQ90" s="115">
        <v>0</v>
      </c>
      <c r="AR90" s="115">
        <v>0</v>
      </c>
      <c r="AS90" s="115">
        <v>0</v>
      </c>
      <c r="AT90" s="115" t="s">
        <v>365</v>
      </c>
      <c r="AU90" s="115" t="s">
        <v>365</v>
      </c>
      <c r="AV90" s="115" t="s">
        <v>365</v>
      </c>
      <c r="AW90" s="115" t="s">
        <v>365</v>
      </c>
      <c r="AX90" s="115" t="s">
        <v>365</v>
      </c>
      <c r="AY90" s="115" t="s">
        <v>365</v>
      </c>
      <c r="AZ90" s="115">
        <f t="shared" si="114"/>
        <v>0</v>
      </c>
      <c r="BA90" s="115">
        <f t="shared" si="115"/>
        <v>0</v>
      </c>
      <c r="BB90" s="115">
        <f t="shared" si="116"/>
        <v>0</v>
      </c>
      <c r="BC90" s="115">
        <f t="shared" si="117"/>
        <v>1</v>
      </c>
      <c r="BD90" s="115">
        <f t="shared" si="118"/>
        <v>0</v>
      </c>
      <c r="BE90" s="115">
        <f t="shared" si="119"/>
        <v>0</v>
      </c>
      <c r="BF90" s="115" t="s">
        <v>365</v>
      </c>
      <c r="BG90" s="115" t="s">
        <v>365</v>
      </c>
      <c r="BH90" s="115" t="s">
        <v>365</v>
      </c>
      <c r="BI90" s="115" t="s">
        <v>365</v>
      </c>
      <c r="BJ90" s="115" t="s">
        <v>365</v>
      </c>
      <c r="BK90" s="115" t="s">
        <v>365</v>
      </c>
      <c r="BL90" s="115" t="s">
        <v>365</v>
      </c>
    </row>
    <row r="91" spans="1:64" s="138" customFormat="1" ht="21">
      <c r="A91" s="113" t="s">
        <v>357</v>
      </c>
      <c r="B91" s="118" t="s">
        <v>463</v>
      </c>
      <c r="C91" s="113" t="s">
        <v>464</v>
      </c>
      <c r="D91" s="115">
        <v>0</v>
      </c>
      <c r="E91" s="115">
        <v>0</v>
      </c>
      <c r="F91" s="115">
        <v>0</v>
      </c>
      <c r="G91" s="115">
        <v>0</v>
      </c>
      <c r="H91" s="115">
        <v>0</v>
      </c>
      <c r="I91" s="115">
        <v>1</v>
      </c>
      <c r="J91" s="115" t="s">
        <v>365</v>
      </c>
      <c r="K91" s="115" t="s">
        <v>365</v>
      </c>
      <c r="L91" s="115" t="s">
        <v>365</v>
      </c>
      <c r="M91" s="115" t="s">
        <v>365</v>
      </c>
      <c r="N91" s="115" t="s">
        <v>365</v>
      </c>
      <c r="O91" s="115" t="s">
        <v>365</v>
      </c>
      <c r="P91" s="115">
        <v>0</v>
      </c>
      <c r="Q91" s="115">
        <v>0</v>
      </c>
      <c r="R91" s="115">
        <v>0</v>
      </c>
      <c r="S91" s="115">
        <v>0</v>
      </c>
      <c r="T91" s="115">
        <v>0</v>
      </c>
      <c r="U91" s="115">
        <f t="shared" si="120"/>
        <v>1</v>
      </c>
      <c r="V91" s="115" t="s">
        <v>365</v>
      </c>
      <c r="W91" s="115" t="s">
        <v>365</v>
      </c>
      <c r="X91" s="115" t="s">
        <v>365</v>
      </c>
      <c r="Y91" s="115" t="s">
        <v>365</v>
      </c>
      <c r="Z91" s="115" t="s">
        <v>365</v>
      </c>
      <c r="AA91" s="115" t="s">
        <v>365</v>
      </c>
      <c r="AB91" s="115">
        <v>0</v>
      </c>
      <c r="AC91" s="115">
        <v>0</v>
      </c>
      <c r="AD91" s="115">
        <v>0</v>
      </c>
      <c r="AE91" s="115">
        <v>0</v>
      </c>
      <c r="AF91" s="115">
        <v>0</v>
      </c>
      <c r="AG91" s="115">
        <v>0</v>
      </c>
      <c r="AH91" s="115" t="s">
        <v>365</v>
      </c>
      <c r="AI91" s="115" t="s">
        <v>365</v>
      </c>
      <c r="AJ91" s="115" t="s">
        <v>365</v>
      </c>
      <c r="AK91" s="115" t="s">
        <v>365</v>
      </c>
      <c r="AL91" s="115" t="s">
        <v>365</v>
      </c>
      <c r="AM91" s="115" t="s">
        <v>365</v>
      </c>
      <c r="AN91" s="115">
        <v>0</v>
      </c>
      <c r="AO91" s="115">
        <v>0</v>
      </c>
      <c r="AP91" s="115">
        <v>0</v>
      </c>
      <c r="AQ91" s="115">
        <v>0</v>
      </c>
      <c r="AR91" s="115">
        <v>0</v>
      </c>
      <c r="AS91" s="115">
        <v>0</v>
      </c>
      <c r="AT91" s="115" t="s">
        <v>365</v>
      </c>
      <c r="AU91" s="115" t="s">
        <v>365</v>
      </c>
      <c r="AV91" s="115" t="s">
        <v>365</v>
      </c>
      <c r="AW91" s="115" t="s">
        <v>365</v>
      </c>
      <c r="AX91" s="115" t="s">
        <v>365</v>
      </c>
      <c r="AY91" s="115" t="s">
        <v>365</v>
      </c>
      <c r="AZ91" s="115">
        <f t="shared" si="114"/>
        <v>0</v>
      </c>
      <c r="BA91" s="115">
        <f t="shared" si="115"/>
        <v>0</v>
      </c>
      <c r="BB91" s="115">
        <f t="shared" si="116"/>
        <v>0</v>
      </c>
      <c r="BC91" s="115">
        <f t="shared" si="117"/>
        <v>0</v>
      </c>
      <c r="BD91" s="115">
        <f t="shared" si="118"/>
        <v>0</v>
      </c>
      <c r="BE91" s="115">
        <f t="shared" si="119"/>
        <v>1</v>
      </c>
      <c r="BF91" s="115" t="s">
        <v>365</v>
      </c>
      <c r="BG91" s="115" t="s">
        <v>365</v>
      </c>
      <c r="BH91" s="115" t="s">
        <v>365</v>
      </c>
      <c r="BI91" s="115" t="s">
        <v>365</v>
      </c>
      <c r="BJ91" s="115" t="s">
        <v>365</v>
      </c>
      <c r="BK91" s="115" t="s">
        <v>365</v>
      </c>
      <c r="BL91" s="115" t="s">
        <v>365</v>
      </c>
    </row>
    <row r="92" spans="1:64" s="138" customFormat="1" ht="21">
      <c r="A92" s="113" t="s">
        <v>357</v>
      </c>
      <c r="B92" s="118" t="s">
        <v>640</v>
      </c>
      <c r="C92" s="113" t="s">
        <v>465</v>
      </c>
      <c r="D92" s="115">
        <v>0</v>
      </c>
      <c r="E92" s="115">
        <v>0</v>
      </c>
      <c r="F92" s="115">
        <v>0</v>
      </c>
      <c r="G92" s="115">
        <v>0</v>
      </c>
      <c r="H92" s="115">
        <v>0</v>
      </c>
      <c r="I92" s="115">
        <v>1</v>
      </c>
      <c r="J92" s="115" t="s">
        <v>365</v>
      </c>
      <c r="K92" s="115" t="s">
        <v>365</v>
      </c>
      <c r="L92" s="115" t="s">
        <v>365</v>
      </c>
      <c r="M92" s="115" t="s">
        <v>365</v>
      </c>
      <c r="N92" s="115" t="s">
        <v>365</v>
      </c>
      <c r="O92" s="115" t="s">
        <v>365</v>
      </c>
      <c r="P92" s="115">
        <v>0</v>
      </c>
      <c r="Q92" s="115">
        <v>0</v>
      </c>
      <c r="R92" s="115">
        <v>0</v>
      </c>
      <c r="S92" s="115">
        <v>0</v>
      </c>
      <c r="T92" s="115">
        <v>0</v>
      </c>
      <c r="U92" s="115">
        <f t="shared" si="120"/>
        <v>1</v>
      </c>
      <c r="V92" s="115" t="s">
        <v>365</v>
      </c>
      <c r="W92" s="115" t="s">
        <v>365</v>
      </c>
      <c r="X92" s="115" t="s">
        <v>365</v>
      </c>
      <c r="Y92" s="115" t="s">
        <v>365</v>
      </c>
      <c r="Z92" s="115" t="s">
        <v>365</v>
      </c>
      <c r="AA92" s="115" t="s">
        <v>365</v>
      </c>
      <c r="AB92" s="115">
        <v>0</v>
      </c>
      <c r="AC92" s="115">
        <v>0</v>
      </c>
      <c r="AD92" s="115">
        <v>0</v>
      </c>
      <c r="AE92" s="115">
        <v>0</v>
      </c>
      <c r="AF92" s="115">
        <v>0</v>
      </c>
      <c r="AG92" s="115">
        <v>0</v>
      </c>
      <c r="AH92" s="115" t="s">
        <v>365</v>
      </c>
      <c r="AI92" s="115" t="s">
        <v>365</v>
      </c>
      <c r="AJ92" s="115" t="s">
        <v>365</v>
      </c>
      <c r="AK92" s="115" t="s">
        <v>365</v>
      </c>
      <c r="AL92" s="115" t="s">
        <v>365</v>
      </c>
      <c r="AM92" s="115" t="s">
        <v>365</v>
      </c>
      <c r="AN92" s="115">
        <v>0</v>
      </c>
      <c r="AO92" s="115">
        <v>0</v>
      </c>
      <c r="AP92" s="115">
        <v>0</v>
      </c>
      <c r="AQ92" s="115">
        <v>0</v>
      </c>
      <c r="AR92" s="115">
        <v>0</v>
      </c>
      <c r="AS92" s="115">
        <v>0</v>
      </c>
      <c r="AT92" s="115" t="s">
        <v>365</v>
      </c>
      <c r="AU92" s="115" t="s">
        <v>365</v>
      </c>
      <c r="AV92" s="115" t="s">
        <v>365</v>
      </c>
      <c r="AW92" s="115" t="s">
        <v>365</v>
      </c>
      <c r="AX92" s="115" t="s">
        <v>365</v>
      </c>
      <c r="AY92" s="115" t="s">
        <v>365</v>
      </c>
      <c r="AZ92" s="115">
        <f t="shared" si="114"/>
        <v>0</v>
      </c>
      <c r="BA92" s="115">
        <f t="shared" si="115"/>
        <v>0</v>
      </c>
      <c r="BB92" s="115">
        <f t="shared" si="116"/>
        <v>0</v>
      </c>
      <c r="BC92" s="115">
        <f t="shared" si="117"/>
        <v>0</v>
      </c>
      <c r="BD92" s="115">
        <f t="shared" si="118"/>
        <v>0</v>
      </c>
      <c r="BE92" s="115">
        <f t="shared" si="119"/>
        <v>1</v>
      </c>
      <c r="BF92" s="115" t="s">
        <v>365</v>
      </c>
      <c r="BG92" s="115" t="s">
        <v>365</v>
      </c>
      <c r="BH92" s="115" t="s">
        <v>365</v>
      </c>
      <c r="BI92" s="115" t="s">
        <v>365</v>
      </c>
      <c r="BJ92" s="115" t="s">
        <v>365</v>
      </c>
      <c r="BK92" s="115" t="s">
        <v>365</v>
      </c>
      <c r="BL92" s="115" t="s">
        <v>365</v>
      </c>
    </row>
    <row r="93" spans="1:64" s="138" customFormat="1" ht="21">
      <c r="A93" s="113" t="s">
        <v>357</v>
      </c>
      <c r="B93" s="118" t="s">
        <v>466</v>
      </c>
      <c r="C93" s="113" t="s">
        <v>467</v>
      </c>
      <c r="D93" s="115">
        <v>0</v>
      </c>
      <c r="E93" s="115">
        <v>0</v>
      </c>
      <c r="F93" s="115">
        <v>0</v>
      </c>
      <c r="G93" s="115">
        <v>0</v>
      </c>
      <c r="H93" s="115">
        <v>0</v>
      </c>
      <c r="I93" s="115">
        <v>1</v>
      </c>
      <c r="J93" s="115" t="s">
        <v>365</v>
      </c>
      <c r="K93" s="115" t="s">
        <v>365</v>
      </c>
      <c r="L93" s="115" t="s">
        <v>365</v>
      </c>
      <c r="M93" s="115" t="s">
        <v>365</v>
      </c>
      <c r="N93" s="115" t="s">
        <v>365</v>
      </c>
      <c r="O93" s="115" t="s">
        <v>365</v>
      </c>
      <c r="P93" s="115">
        <v>0</v>
      </c>
      <c r="Q93" s="115">
        <v>0</v>
      </c>
      <c r="R93" s="115">
        <v>0</v>
      </c>
      <c r="S93" s="115">
        <v>0</v>
      </c>
      <c r="T93" s="115">
        <v>0</v>
      </c>
      <c r="U93" s="115">
        <f t="shared" si="120"/>
        <v>1</v>
      </c>
      <c r="V93" s="115" t="s">
        <v>365</v>
      </c>
      <c r="W93" s="115" t="s">
        <v>365</v>
      </c>
      <c r="X93" s="115" t="s">
        <v>365</v>
      </c>
      <c r="Y93" s="115" t="s">
        <v>365</v>
      </c>
      <c r="Z93" s="115" t="s">
        <v>365</v>
      </c>
      <c r="AA93" s="115" t="s">
        <v>365</v>
      </c>
      <c r="AB93" s="115">
        <v>0</v>
      </c>
      <c r="AC93" s="115">
        <v>0</v>
      </c>
      <c r="AD93" s="115">
        <v>0</v>
      </c>
      <c r="AE93" s="115">
        <v>0</v>
      </c>
      <c r="AF93" s="115">
        <v>0</v>
      </c>
      <c r="AG93" s="115">
        <v>0</v>
      </c>
      <c r="AH93" s="115" t="s">
        <v>365</v>
      </c>
      <c r="AI93" s="115" t="s">
        <v>365</v>
      </c>
      <c r="AJ93" s="115" t="s">
        <v>365</v>
      </c>
      <c r="AK93" s="115" t="s">
        <v>365</v>
      </c>
      <c r="AL93" s="115" t="s">
        <v>365</v>
      </c>
      <c r="AM93" s="115" t="s">
        <v>365</v>
      </c>
      <c r="AN93" s="115">
        <v>0</v>
      </c>
      <c r="AO93" s="115">
        <v>0</v>
      </c>
      <c r="AP93" s="115">
        <v>0</v>
      </c>
      <c r="AQ93" s="115">
        <v>0</v>
      </c>
      <c r="AR93" s="115">
        <v>0</v>
      </c>
      <c r="AS93" s="115">
        <v>0</v>
      </c>
      <c r="AT93" s="115" t="s">
        <v>365</v>
      </c>
      <c r="AU93" s="115" t="s">
        <v>365</v>
      </c>
      <c r="AV93" s="115" t="s">
        <v>365</v>
      </c>
      <c r="AW93" s="115" t="s">
        <v>365</v>
      </c>
      <c r="AX93" s="115" t="s">
        <v>365</v>
      </c>
      <c r="AY93" s="115" t="s">
        <v>365</v>
      </c>
      <c r="AZ93" s="115">
        <f t="shared" si="114"/>
        <v>0</v>
      </c>
      <c r="BA93" s="115">
        <f t="shared" si="115"/>
        <v>0</v>
      </c>
      <c r="BB93" s="115">
        <f t="shared" si="116"/>
        <v>0</v>
      </c>
      <c r="BC93" s="115">
        <f t="shared" si="117"/>
        <v>0</v>
      </c>
      <c r="BD93" s="115">
        <f t="shared" si="118"/>
        <v>0</v>
      </c>
      <c r="BE93" s="115">
        <f t="shared" si="119"/>
        <v>1</v>
      </c>
      <c r="BF93" s="115" t="s">
        <v>365</v>
      </c>
      <c r="BG93" s="115" t="s">
        <v>365</v>
      </c>
      <c r="BH93" s="115" t="s">
        <v>365</v>
      </c>
      <c r="BI93" s="115" t="s">
        <v>365</v>
      </c>
      <c r="BJ93" s="115" t="s">
        <v>365</v>
      </c>
      <c r="BK93" s="115" t="s">
        <v>365</v>
      </c>
      <c r="BL93" s="115" t="s">
        <v>365</v>
      </c>
    </row>
    <row r="94" spans="1:64" s="138" customFormat="1" ht="21">
      <c r="A94" s="113" t="s">
        <v>357</v>
      </c>
      <c r="B94" s="118" t="s">
        <v>468</v>
      </c>
      <c r="C94" s="113" t="s">
        <v>469</v>
      </c>
      <c r="D94" s="115">
        <v>0</v>
      </c>
      <c r="E94" s="115">
        <v>0</v>
      </c>
      <c r="F94" s="115">
        <v>0</v>
      </c>
      <c r="G94" s="115">
        <v>0</v>
      </c>
      <c r="H94" s="115">
        <v>0</v>
      </c>
      <c r="I94" s="115">
        <v>1</v>
      </c>
      <c r="J94" s="115" t="s">
        <v>365</v>
      </c>
      <c r="K94" s="115" t="s">
        <v>365</v>
      </c>
      <c r="L94" s="115" t="s">
        <v>365</v>
      </c>
      <c r="M94" s="115" t="s">
        <v>365</v>
      </c>
      <c r="N94" s="115" t="s">
        <v>365</v>
      </c>
      <c r="O94" s="115" t="s">
        <v>365</v>
      </c>
      <c r="P94" s="115">
        <v>0</v>
      </c>
      <c r="Q94" s="115">
        <v>0</v>
      </c>
      <c r="R94" s="115">
        <v>0</v>
      </c>
      <c r="S94" s="115">
        <v>0</v>
      </c>
      <c r="T94" s="115">
        <v>0</v>
      </c>
      <c r="U94" s="115">
        <f t="shared" si="120"/>
        <v>1</v>
      </c>
      <c r="V94" s="115" t="s">
        <v>365</v>
      </c>
      <c r="W94" s="115" t="s">
        <v>365</v>
      </c>
      <c r="X94" s="115" t="s">
        <v>365</v>
      </c>
      <c r="Y94" s="115" t="s">
        <v>365</v>
      </c>
      <c r="Z94" s="115" t="s">
        <v>365</v>
      </c>
      <c r="AA94" s="115" t="s">
        <v>365</v>
      </c>
      <c r="AB94" s="115">
        <v>0</v>
      </c>
      <c r="AC94" s="115">
        <v>0</v>
      </c>
      <c r="AD94" s="115">
        <v>0</v>
      </c>
      <c r="AE94" s="115">
        <v>0</v>
      </c>
      <c r="AF94" s="115">
        <v>0</v>
      </c>
      <c r="AG94" s="115">
        <v>0</v>
      </c>
      <c r="AH94" s="115" t="s">
        <v>365</v>
      </c>
      <c r="AI94" s="115" t="s">
        <v>365</v>
      </c>
      <c r="AJ94" s="115" t="s">
        <v>365</v>
      </c>
      <c r="AK94" s="115" t="s">
        <v>365</v>
      </c>
      <c r="AL94" s="115" t="s">
        <v>365</v>
      </c>
      <c r="AM94" s="115" t="s">
        <v>365</v>
      </c>
      <c r="AN94" s="115">
        <v>0</v>
      </c>
      <c r="AO94" s="115">
        <v>0</v>
      </c>
      <c r="AP94" s="115">
        <v>0</v>
      </c>
      <c r="AQ94" s="115">
        <v>0</v>
      </c>
      <c r="AR94" s="115">
        <v>0</v>
      </c>
      <c r="AS94" s="115">
        <v>0</v>
      </c>
      <c r="AT94" s="115" t="s">
        <v>365</v>
      </c>
      <c r="AU94" s="115" t="s">
        <v>365</v>
      </c>
      <c r="AV94" s="115" t="s">
        <v>365</v>
      </c>
      <c r="AW94" s="115" t="s">
        <v>365</v>
      </c>
      <c r="AX94" s="115" t="s">
        <v>365</v>
      </c>
      <c r="AY94" s="115" t="s">
        <v>365</v>
      </c>
      <c r="AZ94" s="115">
        <f t="shared" si="114"/>
        <v>0</v>
      </c>
      <c r="BA94" s="115">
        <f t="shared" si="115"/>
        <v>0</v>
      </c>
      <c r="BB94" s="115">
        <f t="shared" si="116"/>
        <v>0</v>
      </c>
      <c r="BC94" s="115">
        <f t="shared" si="117"/>
        <v>0</v>
      </c>
      <c r="BD94" s="115">
        <f t="shared" si="118"/>
        <v>0</v>
      </c>
      <c r="BE94" s="115">
        <f t="shared" si="119"/>
        <v>1</v>
      </c>
      <c r="BF94" s="115" t="s">
        <v>365</v>
      </c>
      <c r="BG94" s="115" t="s">
        <v>365</v>
      </c>
      <c r="BH94" s="115" t="s">
        <v>365</v>
      </c>
      <c r="BI94" s="115" t="s">
        <v>365</v>
      </c>
      <c r="BJ94" s="115" t="s">
        <v>365</v>
      </c>
      <c r="BK94" s="115" t="s">
        <v>365</v>
      </c>
      <c r="BL94" s="115" t="s">
        <v>365</v>
      </c>
    </row>
    <row r="95" spans="1:64" s="138" customFormat="1" ht="42">
      <c r="A95" s="113" t="s">
        <v>357</v>
      </c>
      <c r="B95" s="118" t="s">
        <v>387</v>
      </c>
      <c r="C95" s="113" t="s">
        <v>470</v>
      </c>
      <c r="D95" s="115">
        <v>0</v>
      </c>
      <c r="E95" s="115">
        <v>0</v>
      </c>
      <c r="F95" s="115">
        <v>0</v>
      </c>
      <c r="G95" s="115">
        <v>0</v>
      </c>
      <c r="H95" s="115">
        <v>0</v>
      </c>
      <c r="I95" s="115">
        <v>1</v>
      </c>
      <c r="J95" s="115" t="s">
        <v>365</v>
      </c>
      <c r="K95" s="115" t="s">
        <v>365</v>
      </c>
      <c r="L95" s="115" t="s">
        <v>365</v>
      </c>
      <c r="M95" s="115" t="s">
        <v>365</v>
      </c>
      <c r="N95" s="115" t="s">
        <v>365</v>
      </c>
      <c r="O95" s="115" t="s">
        <v>365</v>
      </c>
      <c r="P95" s="115">
        <v>0</v>
      </c>
      <c r="Q95" s="115">
        <v>0</v>
      </c>
      <c r="R95" s="115">
        <v>0</v>
      </c>
      <c r="S95" s="115">
        <v>0</v>
      </c>
      <c r="T95" s="115">
        <v>0</v>
      </c>
      <c r="U95" s="115">
        <f t="shared" si="120"/>
        <v>1</v>
      </c>
      <c r="V95" s="115" t="s">
        <v>365</v>
      </c>
      <c r="W95" s="115" t="s">
        <v>365</v>
      </c>
      <c r="X95" s="115" t="s">
        <v>365</v>
      </c>
      <c r="Y95" s="115" t="s">
        <v>365</v>
      </c>
      <c r="Z95" s="115" t="s">
        <v>365</v>
      </c>
      <c r="AA95" s="115" t="s">
        <v>365</v>
      </c>
      <c r="AB95" s="115">
        <v>0</v>
      </c>
      <c r="AC95" s="115">
        <v>0</v>
      </c>
      <c r="AD95" s="115">
        <v>0</v>
      </c>
      <c r="AE95" s="115">
        <v>0</v>
      </c>
      <c r="AF95" s="115">
        <v>0</v>
      </c>
      <c r="AG95" s="115">
        <v>0</v>
      </c>
      <c r="AH95" s="115" t="s">
        <v>365</v>
      </c>
      <c r="AI95" s="115" t="s">
        <v>365</v>
      </c>
      <c r="AJ95" s="115" t="s">
        <v>365</v>
      </c>
      <c r="AK95" s="115" t="s">
        <v>365</v>
      </c>
      <c r="AL95" s="115" t="s">
        <v>365</v>
      </c>
      <c r="AM95" s="115" t="s">
        <v>365</v>
      </c>
      <c r="AN95" s="115">
        <v>0</v>
      </c>
      <c r="AO95" s="115">
        <v>0</v>
      </c>
      <c r="AP95" s="115">
        <v>0</v>
      </c>
      <c r="AQ95" s="115">
        <v>0</v>
      </c>
      <c r="AR95" s="115">
        <v>0</v>
      </c>
      <c r="AS95" s="115">
        <v>0</v>
      </c>
      <c r="AT95" s="115" t="s">
        <v>365</v>
      </c>
      <c r="AU95" s="115" t="s">
        <v>365</v>
      </c>
      <c r="AV95" s="115" t="s">
        <v>365</v>
      </c>
      <c r="AW95" s="115" t="s">
        <v>365</v>
      </c>
      <c r="AX95" s="115" t="s">
        <v>365</v>
      </c>
      <c r="AY95" s="115" t="s">
        <v>365</v>
      </c>
      <c r="AZ95" s="115">
        <f t="shared" si="114"/>
        <v>0</v>
      </c>
      <c r="BA95" s="115">
        <f t="shared" si="115"/>
        <v>0</v>
      </c>
      <c r="BB95" s="115">
        <f t="shared" si="116"/>
        <v>0</v>
      </c>
      <c r="BC95" s="115">
        <f t="shared" si="117"/>
        <v>0</v>
      </c>
      <c r="BD95" s="115">
        <f t="shared" si="118"/>
        <v>0</v>
      </c>
      <c r="BE95" s="115">
        <f t="shared" si="119"/>
        <v>1</v>
      </c>
      <c r="BF95" s="115" t="s">
        <v>365</v>
      </c>
      <c r="BG95" s="115" t="s">
        <v>365</v>
      </c>
      <c r="BH95" s="115" t="s">
        <v>365</v>
      </c>
      <c r="BI95" s="115" t="s">
        <v>365</v>
      </c>
      <c r="BJ95" s="115" t="s">
        <v>365</v>
      </c>
      <c r="BK95" s="115" t="s">
        <v>365</v>
      </c>
      <c r="BL95" s="115" t="s">
        <v>365</v>
      </c>
    </row>
    <row r="96" spans="1:64" s="138" customFormat="1" ht="52.5">
      <c r="A96" s="113" t="s">
        <v>357</v>
      </c>
      <c r="B96" s="118" t="s">
        <v>674</v>
      </c>
      <c r="C96" s="113" t="s">
        <v>475</v>
      </c>
      <c r="D96" s="115">
        <v>0</v>
      </c>
      <c r="E96" s="115">
        <v>0</v>
      </c>
      <c r="F96" s="115">
        <v>0</v>
      </c>
      <c r="G96" s="115">
        <v>0</v>
      </c>
      <c r="H96" s="115">
        <v>0</v>
      </c>
      <c r="I96" s="115">
        <v>0</v>
      </c>
      <c r="J96" s="115" t="s">
        <v>365</v>
      </c>
      <c r="K96" s="115" t="s">
        <v>365</v>
      </c>
      <c r="L96" s="115" t="s">
        <v>365</v>
      </c>
      <c r="M96" s="115" t="s">
        <v>365</v>
      </c>
      <c r="N96" s="115" t="s">
        <v>365</v>
      </c>
      <c r="O96" s="115" t="s">
        <v>365</v>
      </c>
      <c r="P96" s="115">
        <v>0</v>
      </c>
      <c r="Q96" s="115">
        <v>0</v>
      </c>
      <c r="R96" s="115">
        <v>0</v>
      </c>
      <c r="S96" s="115">
        <v>0</v>
      </c>
      <c r="T96" s="115">
        <v>0</v>
      </c>
      <c r="U96" s="115">
        <f t="shared" si="120"/>
        <v>0</v>
      </c>
      <c r="V96" s="115" t="s">
        <v>365</v>
      </c>
      <c r="W96" s="115" t="s">
        <v>365</v>
      </c>
      <c r="X96" s="115" t="s">
        <v>365</v>
      </c>
      <c r="Y96" s="115" t="s">
        <v>365</v>
      </c>
      <c r="Z96" s="115" t="s">
        <v>365</v>
      </c>
      <c r="AA96" s="115" t="s">
        <v>365</v>
      </c>
      <c r="AB96" s="115">
        <v>0</v>
      </c>
      <c r="AC96" s="115">
        <v>0</v>
      </c>
      <c r="AD96" s="115">
        <v>0</v>
      </c>
      <c r="AE96" s="115">
        <v>0</v>
      </c>
      <c r="AF96" s="115">
        <v>0</v>
      </c>
      <c r="AG96" s="115">
        <v>0</v>
      </c>
      <c r="AH96" s="115" t="s">
        <v>365</v>
      </c>
      <c r="AI96" s="115" t="s">
        <v>365</v>
      </c>
      <c r="AJ96" s="115" t="s">
        <v>365</v>
      </c>
      <c r="AK96" s="115" t="s">
        <v>365</v>
      </c>
      <c r="AL96" s="115" t="s">
        <v>365</v>
      </c>
      <c r="AM96" s="115" t="s">
        <v>365</v>
      </c>
      <c r="AN96" s="115">
        <v>0</v>
      </c>
      <c r="AO96" s="115">
        <v>0</v>
      </c>
      <c r="AP96" s="115">
        <v>0</v>
      </c>
      <c r="AQ96" s="115">
        <v>0</v>
      </c>
      <c r="AR96" s="115">
        <v>0</v>
      </c>
      <c r="AS96" s="115">
        <v>0</v>
      </c>
      <c r="AT96" s="115" t="s">
        <v>365</v>
      </c>
      <c r="AU96" s="115" t="s">
        <v>365</v>
      </c>
      <c r="AV96" s="115" t="s">
        <v>365</v>
      </c>
      <c r="AW96" s="115" t="s">
        <v>365</v>
      </c>
      <c r="AX96" s="115" t="s">
        <v>365</v>
      </c>
      <c r="AY96" s="115" t="s">
        <v>365</v>
      </c>
      <c r="AZ96" s="115">
        <f t="shared" si="114"/>
        <v>0</v>
      </c>
      <c r="BA96" s="115">
        <f t="shared" si="115"/>
        <v>0</v>
      </c>
      <c r="BB96" s="115">
        <f t="shared" si="116"/>
        <v>0</v>
      </c>
      <c r="BC96" s="115">
        <f t="shared" si="117"/>
        <v>0</v>
      </c>
      <c r="BD96" s="115">
        <f t="shared" si="118"/>
        <v>0</v>
      </c>
      <c r="BE96" s="115">
        <f t="shared" si="119"/>
        <v>0</v>
      </c>
      <c r="BF96" s="115" t="s">
        <v>365</v>
      </c>
      <c r="BG96" s="115" t="s">
        <v>365</v>
      </c>
      <c r="BH96" s="115" t="s">
        <v>365</v>
      </c>
      <c r="BI96" s="115" t="s">
        <v>365</v>
      </c>
      <c r="BJ96" s="115" t="s">
        <v>365</v>
      </c>
      <c r="BK96" s="115" t="s">
        <v>365</v>
      </c>
      <c r="BL96" s="115" t="s">
        <v>365</v>
      </c>
    </row>
    <row r="97" spans="1:64" ht="12.75">
      <c r="A97" s="105"/>
      <c r="B97" s="106" t="s">
        <v>473</v>
      </c>
      <c r="C97" s="105"/>
      <c r="D97" s="105"/>
      <c r="E97" s="105"/>
      <c r="F97" s="105"/>
      <c r="G97" s="105"/>
      <c r="H97" s="105"/>
      <c r="I97" s="105"/>
      <c r="J97" s="105" t="s">
        <v>365</v>
      </c>
      <c r="K97" s="105" t="s">
        <v>365</v>
      </c>
      <c r="L97" s="105" t="s">
        <v>365</v>
      </c>
      <c r="M97" s="105" t="s">
        <v>365</v>
      </c>
      <c r="N97" s="105" t="s">
        <v>365</v>
      </c>
      <c r="O97" s="105" t="s">
        <v>365</v>
      </c>
      <c r="P97" s="105"/>
      <c r="Q97" s="105"/>
      <c r="R97" s="105"/>
      <c r="S97" s="105"/>
      <c r="T97" s="105"/>
      <c r="U97" s="105"/>
      <c r="V97" s="105" t="s">
        <v>365</v>
      </c>
      <c r="W97" s="105" t="s">
        <v>365</v>
      </c>
      <c r="X97" s="105" t="s">
        <v>365</v>
      </c>
      <c r="Y97" s="105" t="s">
        <v>365</v>
      </c>
      <c r="Z97" s="105" t="s">
        <v>365</v>
      </c>
      <c r="AA97" s="105" t="s">
        <v>365</v>
      </c>
      <c r="AB97" s="105"/>
      <c r="AC97" s="105"/>
      <c r="AD97" s="105"/>
      <c r="AE97" s="105"/>
      <c r="AF97" s="105"/>
      <c r="AG97" s="105"/>
      <c r="AH97" s="105" t="s">
        <v>365</v>
      </c>
      <c r="AI97" s="105" t="s">
        <v>365</v>
      </c>
      <c r="AJ97" s="105" t="s">
        <v>365</v>
      </c>
      <c r="AK97" s="105" t="s">
        <v>365</v>
      </c>
      <c r="AL97" s="105" t="s">
        <v>365</v>
      </c>
      <c r="AM97" s="105" t="s">
        <v>365</v>
      </c>
      <c r="AN97" s="105"/>
      <c r="AO97" s="105"/>
      <c r="AP97" s="105"/>
      <c r="AQ97" s="105"/>
      <c r="AR97" s="105"/>
      <c r="AS97" s="105"/>
      <c r="AT97" s="105" t="s">
        <v>365</v>
      </c>
      <c r="AU97" s="105" t="s">
        <v>365</v>
      </c>
      <c r="AV97" s="105" t="s">
        <v>365</v>
      </c>
      <c r="AW97" s="105" t="s">
        <v>365</v>
      </c>
      <c r="AX97" s="105" t="s">
        <v>365</v>
      </c>
      <c r="AY97" s="105" t="s">
        <v>365</v>
      </c>
      <c r="AZ97" s="105"/>
      <c r="BA97" s="105"/>
      <c r="BB97" s="105"/>
      <c r="BC97" s="105"/>
      <c r="BD97" s="105"/>
      <c r="BE97" s="105"/>
      <c r="BF97" s="105" t="s">
        <v>365</v>
      </c>
      <c r="BG97" s="105" t="s">
        <v>365</v>
      </c>
      <c r="BH97" s="105" t="s">
        <v>365</v>
      </c>
      <c r="BI97" s="105" t="s">
        <v>365</v>
      </c>
      <c r="BJ97" s="105" t="s">
        <v>365</v>
      </c>
      <c r="BK97" s="105" t="s">
        <v>365</v>
      </c>
      <c r="BL97" s="105"/>
    </row>
    <row r="98" spans="1:64" s="138" customFormat="1" ht="42">
      <c r="A98" s="113" t="s">
        <v>357</v>
      </c>
      <c r="B98" s="118" t="s">
        <v>363</v>
      </c>
      <c r="C98" s="113" t="s">
        <v>386</v>
      </c>
      <c r="D98" s="115">
        <v>0</v>
      </c>
      <c r="E98" s="115">
        <v>0</v>
      </c>
      <c r="F98" s="115">
        <v>0</v>
      </c>
      <c r="G98" s="115">
        <v>0</v>
      </c>
      <c r="H98" s="115">
        <v>0</v>
      </c>
      <c r="I98" s="115">
        <v>0</v>
      </c>
      <c r="J98" s="115" t="s">
        <v>365</v>
      </c>
      <c r="K98" s="115" t="s">
        <v>365</v>
      </c>
      <c r="L98" s="115" t="s">
        <v>365</v>
      </c>
      <c r="M98" s="115" t="s">
        <v>365</v>
      </c>
      <c r="N98" s="115" t="s">
        <v>365</v>
      </c>
      <c r="O98" s="115" t="s">
        <v>365</v>
      </c>
      <c r="P98" s="115">
        <v>0</v>
      </c>
      <c r="Q98" s="115">
        <v>0</v>
      </c>
      <c r="R98" s="115">
        <v>0</v>
      </c>
      <c r="S98" s="115">
        <v>0</v>
      </c>
      <c r="T98" s="115">
        <v>0</v>
      </c>
      <c r="U98" s="115">
        <v>0</v>
      </c>
      <c r="V98" s="115" t="s">
        <v>365</v>
      </c>
      <c r="W98" s="115" t="s">
        <v>365</v>
      </c>
      <c r="X98" s="115" t="s">
        <v>365</v>
      </c>
      <c r="Y98" s="115" t="s">
        <v>365</v>
      </c>
      <c r="Z98" s="115" t="s">
        <v>365</v>
      </c>
      <c r="AA98" s="115" t="s">
        <v>365</v>
      </c>
      <c r="AB98" s="115">
        <v>0</v>
      </c>
      <c r="AC98" s="115">
        <v>0</v>
      </c>
      <c r="AD98" s="115">
        <v>0</v>
      </c>
      <c r="AE98" s="115">
        <v>0</v>
      </c>
      <c r="AF98" s="115">
        <v>0</v>
      </c>
      <c r="AG98" s="115">
        <v>0</v>
      </c>
      <c r="AH98" s="115" t="s">
        <v>365</v>
      </c>
      <c r="AI98" s="115" t="s">
        <v>365</v>
      </c>
      <c r="AJ98" s="115" t="s">
        <v>365</v>
      </c>
      <c r="AK98" s="115" t="s">
        <v>365</v>
      </c>
      <c r="AL98" s="115" t="s">
        <v>365</v>
      </c>
      <c r="AM98" s="115" t="s">
        <v>365</v>
      </c>
      <c r="AN98" s="115">
        <v>0</v>
      </c>
      <c r="AO98" s="115">
        <v>0</v>
      </c>
      <c r="AP98" s="115">
        <v>0</v>
      </c>
      <c r="AQ98" s="115">
        <v>0</v>
      </c>
      <c r="AR98" s="115">
        <v>0</v>
      </c>
      <c r="AS98" s="115">
        <v>0</v>
      </c>
      <c r="AT98" s="115" t="s">
        <v>365</v>
      </c>
      <c r="AU98" s="115" t="s">
        <v>365</v>
      </c>
      <c r="AV98" s="115" t="s">
        <v>365</v>
      </c>
      <c r="AW98" s="115" t="s">
        <v>365</v>
      </c>
      <c r="AX98" s="115" t="s">
        <v>365</v>
      </c>
      <c r="AY98" s="115" t="s">
        <v>365</v>
      </c>
      <c r="AZ98" s="115">
        <f aca="true" t="shared" si="121" ref="AZ98:BE101">P98+AB98+AN98</f>
        <v>0</v>
      </c>
      <c r="BA98" s="115">
        <f t="shared" si="121"/>
        <v>0</v>
      </c>
      <c r="BB98" s="115">
        <f t="shared" si="121"/>
        <v>0</v>
      </c>
      <c r="BC98" s="115">
        <f t="shared" si="121"/>
        <v>0</v>
      </c>
      <c r="BD98" s="115">
        <f t="shared" si="121"/>
        <v>0</v>
      </c>
      <c r="BE98" s="115">
        <f t="shared" si="121"/>
        <v>0</v>
      </c>
      <c r="BF98" s="115" t="s">
        <v>365</v>
      </c>
      <c r="BG98" s="115" t="s">
        <v>365</v>
      </c>
      <c r="BH98" s="115" t="s">
        <v>365</v>
      </c>
      <c r="BI98" s="115" t="s">
        <v>365</v>
      </c>
      <c r="BJ98" s="115" t="s">
        <v>365</v>
      </c>
      <c r="BK98" s="115" t="s">
        <v>365</v>
      </c>
      <c r="BL98" s="115" t="s">
        <v>365</v>
      </c>
    </row>
    <row r="99" spans="1:64" s="138" customFormat="1" ht="31.5">
      <c r="A99" s="113" t="s">
        <v>357</v>
      </c>
      <c r="B99" s="118" t="s">
        <v>673</v>
      </c>
      <c r="C99" s="113" t="s">
        <v>380</v>
      </c>
      <c r="D99" s="115">
        <v>0</v>
      </c>
      <c r="E99" s="115">
        <v>0</v>
      </c>
      <c r="F99" s="115">
        <v>0</v>
      </c>
      <c r="G99" s="115">
        <v>0</v>
      </c>
      <c r="H99" s="115">
        <v>0</v>
      </c>
      <c r="I99" s="115">
        <v>0</v>
      </c>
      <c r="J99" s="115" t="s">
        <v>365</v>
      </c>
      <c r="K99" s="115" t="s">
        <v>365</v>
      </c>
      <c r="L99" s="115" t="s">
        <v>365</v>
      </c>
      <c r="M99" s="115" t="s">
        <v>365</v>
      </c>
      <c r="N99" s="115" t="s">
        <v>365</v>
      </c>
      <c r="O99" s="115" t="s">
        <v>365</v>
      </c>
      <c r="P99" s="115">
        <v>0</v>
      </c>
      <c r="Q99" s="115">
        <v>0</v>
      </c>
      <c r="R99" s="115">
        <v>0</v>
      </c>
      <c r="S99" s="115">
        <v>0</v>
      </c>
      <c r="T99" s="115">
        <v>0</v>
      </c>
      <c r="U99" s="115">
        <v>0</v>
      </c>
      <c r="V99" s="115" t="s">
        <v>365</v>
      </c>
      <c r="W99" s="115" t="s">
        <v>365</v>
      </c>
      <c r="X99" s="115" t="s">
        <v>365</v>
      </c>
      <c r="Y99" s="115" t="s">
        <v>365</v>
      </c>
      <c r="Z99" s="115" t="s">
        <v>365</v>
      </c>
      <c r="AA99" s="115" t="s">
        <v>365</v>
      </c>
      <c r="AB99" s="115">
        <v>0</v>
      </c>
      <c r="AC99" s="115">
        <v>0</v>
      </c>
      <c r="AD99" s="115">
        <v>0</v>
      </c>
      <c r="AE99" s="115">
        <v>0</v>
      </c>
      <c r="AF99" s="115">
        <v>0</v>
      </c>
      <c r="AG99" s="115">
        <v>0</v>
      </c>
      <c r="AH99" s="115" t="s">
        <v>365</v>
      </c>
      <c r="AI99" s="115" t="s">
        <v>365</v>
      </c>
      <c r="AJ99" s="115" t="s">
        <v>365</v>
      </c>
      <c r="AK99" s="115" t="s">
        <v>365</v>
      </c>
      <c r="AL99" s="115" t="s">
        <v>365</v>
      </c>
      <c r="AM99" s="115" t="s">
        <v>365</v>
      </c>
      <c r="AN99" s="115">
        <v>0</v>
      </c>
      <c r="AO99" s="115">
        <v>0</v>
      </c>
      <c r="AP99" s="115">
        <v>0</v>
      </c>
      <c r="AQ99" s="115">
        <v>0</v>
      </c>
      <c r="AR99" s="115">
        <v>0</v>
      </c>
      <c r="AS99" s="115">
        <v>0</v>
      </c>
      <c r="AT99" s="115" t="s">
        <v>365</v>
      </c>
      <c r="AU99" s="115" t="s">
        <v>365</v>
      </c>
      <c r="AV99" s="115" t="s">
        <v>365</v>
      </c>
      <c r="AW99" s="115" t="s">
        <v>365</v>
      </c>
      <c r="AX99" s="115" t="s">
        <v>365</v>
      </c>
      <c r="AY99" s="115" t="s">
        <v>365</v>
      </c>
      <c r="AZ99" s="115">
        <f t="shared" si="121"/>
        <v>0</v>
      </c>
      <c r="BA99" s="115">
        <f t="shared" si="121"/>
        <v>0</v>
      </c>
      <c r="BB99" s="115">
        <f t="shared" si="121"/>
        <v>0</v>
      </c>
      <c r="BC99" s="115">
        <f t="shared" si="121"/>
        <v>0</v>
      </c>
      <c r="BD99" s="115">
        <f t="shared" si="121"/>
        <v>0</v>
      </c>
      <c r="BE99" s="115">
        <f t="shared" si="121"/>
        <v>0</v>
      </c>
      <c r="BF99" s="115" t="s">
        <v>365</v>
      </c>
      <c r="BG99" s="115" t="s">
        <v>365</v>
      </c>
      <c r="BH99" s="115" t="s">
        <v>365</v>
      </c>
      <c r="BI99" s="115" t="s">
        <v>365</v>
      </c>
      <c r="BJ99" s="115" t="s">
        <v>365</v>
      </c>
      <c r="BK99" s="115" t="s">
        <v>365</v>
      </c>
      <c r="BL99" s="115" t="s">
        <v>365</v>
      </c>
    </row>
    <row r="100" spans="1:64" s="138" customFormat="1" ht="21">
      <c r="A100" s="113" t="s">
        <v>357</v>
      </c>
      <c r="B100" s="118" t="s">
        <v>509</v>
      </c>
      <c r="C100" s="113" t="s">
        <v>644</v>
      </c>
      <c r="D100" s="115">
        <v>0</v>
      </c>
      <c r="E100" s="115">
        <v>0</v>
      </c>
      <c r="F100" s="115">
        <v>0</v>
      </c>
      <c r="G100" s="115">
        <v>0</v>
      </c>
      <c r="H100" s="115">
        <v>0</v>
      </c>
      <c r="I100" s="115">
        <v>1</v>
      </c>
      <c r="J100" s="115" t="s">
        <v>365</v>
      </c>
      <c r="K100" s="115" t="s">
        <v>365</v>
      </c>
      <c r="L100" s="115" t="s">
        <v>365</v>
      </c>
      <c r="M100" s="115" t="s">
        <v>365</v>
      </c>
      <c r="N100" s="115" t="s">
        <v>365</v>
      </c>
      <c r="O100" s="115" t="s">
        <v>365</v>
      </c>
      <c r="P100" s="115">
        <v>0</v>
      </c>
      <c r="Q100" s="115">
        <v>0</v>
      </c>
      <c r="R100" s="115">
        <v>0</v>
      </c>
      <c r="S100" s="115">
        <v>0</v>
      </c>
      <c r="T100" s="115">
        <v>0</v>
      </c>
      <c r="U100" s="115">
        <f>I100</f>
        <v>1</v>
      </c>
      <c r="V100" s="115" t="s">
        <v>365</v>
      </c>
      <c r="W100" s="115" t="s">
        <v>365</v>
      </c>
      <c r="X100" s="115" t="s">
        <v>365</v>
      </c>
      <c r="Y100" s="115" t="s">
        <v>365</v>
      </c>
      <c r="Z100" s="115" t="s">
        <v>365</v>
      </c>
      <c r="AA100" s="115" t="s">
        <v>365</v>
      </c>
      <c r="AB100" s="115">
        <v>0</v>
      </c>
      <c r="AC100" s="115">
        <v>0</v>
      </c>
      <c r="AD100" s="115">
        <v>0</v>
      </c>
      <c r="AE100" s="115">
        <v>0</v>
      </c>
      <c r="AF100" s="115">
        <v>0</v>
      </c>
      <c r="AG100" s="115">
        <v>0</v>
      </c>
      <c r="AH100" s="115" t="s">
        <v>365</v>
      </c>
      <c r="AI100" s="115" t="s">
        <v>365</v>
      </c>
      <c r="AJ100" s="115" t="s">
        <v>365</v>
      </c>
      <c r="AK100" s="115" t="s">
        <v>365</v>
      </c>
      <c r="AL100" s="115" t="s">
        <v>365</v>
      </c>
      <c r="AM100" s="115" t="s">
        <v>365</v>
      </c>
      <c r="AN100" s="115">
        <v>0</v>
      </c>
      <c r="AO100" s="115">
        <v>0</v>
      </c>
      <c r="AP100" s="115">
        <v>0</v>
      </c>
      <c r="AQ100" s="115">
        <v>0</v>
      </c>
      <c r="AR100" s="115">
        <v>0</v>
      </c>
      <c r="AS100" s="115">
        <v>0</v>
      </c>
      <c r="AT100" s="115" t="s">
        <v>365</v>
      </c>
      <c r="AU100" s="115" t="s">
        <v>365</v>
      </c>
      <c r="AV100" s="115" t="s">
        <v>365</v>
      </c>
      <c r="AW100" s="115" t="s">
        <v>365</v>
      </c>
      <c r="AX100" s="115" t="s">
        <v>365</v>
      </c>
      <c r="AY100" s="115" t="s">
        <v>365</v>
      </c>
      <c r="AZ100" s="115">
        <f t="shared" si="121"/>
        <v>0</v>
      </c>
      <c r="BA100" s="115">
        <f t="shared" si="121"/>
        <v>0</v>
      </c>
      <c r="BB100" s="115">
        <f t="shared" si="121"/>
        <v>0</v>
      </c>
      <c r="BC100" s="115">
        <f t="shared" si="121"/>
        <v>0</v>
      </c>
      <c r="BD100" s="115">
        <f t="shared" si="121"/>
        <v>0</v>
      </c>
      <c r="BE100" s="115">
        <f t="shared" si="121"/>
        <v>1</v>
      </c>
      <c r="BF100" s="115" t="s">
        <v>365</v>
      </c>
      <c r="BG100" s="115" t="s">
        <v>365</v>
      </c>
      <c r="BH100" s="115" t="s">
        <v>365</v>
      </c>
      <c r="BI100" s="115" t="s">
        <v>365</v>
      </c>
      <c r="BJ100" s="115" t="s">
        <v>365</v>
      </c>
      <c r="BK100" s="115" t="s">
        <v>365</v>
      </c>
      <c r="BL100" s="115" t="s">
        <v>365</v>
      </c>
    </row>
    <row r="101" spans="1:64" s="138" customFormat="1" ht="21">
      <c r="A101" s="113" t="s">
        <v>357</v>
      </c>
      <c r="B101" s="118" t="s">
        <v>482</v>
      </c>
      <c r="C101" s="113" t="s">
        <v>406</v>
      </c>
      <c r="D101" s="115">
        <v>0</v>
      </c>
      <c r="E101" s="115">
        <v>0</v>
      </c>
      <c r="F101" s="115">
        <v>0</v>
      </c>
      <c r="G101" s="115">
        <v>0</v>
      </c>
      <c r="H101" s="115">
        <v>0</v>
      </c>
      <c r="I101" s="115">
        <v>1</v>
      </c>
      <c r="J101" s="115" t="s">
        <v>365</v>
      </c>
      <c r="K101" s="115" t="s">
        <v>365</v>
      </c>
      <c r="L101" s="115" t="s">
        <v>365</v>
      </c>
      <c r="M101" s="115" t="s">
        <v>365</v>
      </c>
      <c r="N101" s="115" t="s">
        <v>365</v>
      </c>
      <c r="O101" s="115" t="s">
        <v>365</v>
      </c>
      <c r="P101" s="115">
        <v>0</v>
      </c>
      <c r="Q101" s="115">
        <v>0</v>
      </c>
      <c r="R101" s="115">
        <v>0</v>
      </c>
      <c r="S101" s="115">
        <v>0</v>
      </c>
      <c r="T101" s="115">
        <v>0</v>
      </c>
      <c r="U101" s="115">
        <f>I101</f>
        <v>1</v>
      </c>
      <c r="V101" s="115" t="s">
        <v>365</v>
      </c>
      <c r="W101" s="115" t="s">
        <v>365</v>
      </c>
      <c r="X101" s="115" t="s">
        <v>365</v>
      </c>
      <c r="Y101" s="115" t="s">
        <v>365</v>
      </c>
      <c r="Z101" s="115" t="s">
        <v>365</v>
      </c>
      <c r="AA101" s="115" t="s">
        <v>365</v>
      </c>
      <c r="AB101" s="115">
        <v>0</v>
      </c>
      <c r="AC101" s="115">
        <v>0</v>
      </c>
      <c r="AD101" s="115">
        <v>0</v>
      </c>
      <c r="AE101" s="115">
        <v>0</v>
      </c>
      <c r="AF101" s="115">
        <v>0</v>
      </c>
      <c r="AG101" s="115">
        <v>0</v>
      </c>
      <c r="AH101" s="115" t="s">
        <v>365</v>
      </c>
      <c r="AI101" s="115" t="s">
        <v>365</v>
      </c>
      <c r="AJ101" s="115" t="s">
        <v>365</v>
      </c>
      <c r="AK101" s="115" t="s">
        <v>365</v>
      </c>
      <c r="AL101" s="115" t="s">
        <v>365</v>
      </c>
      <c r="AM101" s="115" t="s">
        <v>365</v>
      </c>
      <c r="AN101" s="115">
        <v>0</v>
      </c>
      <c r="AO101" s="115">
        <v>0</v>
      </c>
      <c r="AP101" s="115">
        <v>0</v>
      </c>
      <c r="AQ101" s="115">
        <v>0</v>
      </c>
      <c r="AR101" s="115">
        <v>0</v>
      </c>
      <c r="AS101" s="115">
        <v>0</v>
      </c>
      <c r="AT101" s="115" t="s">
        <v>365</v>
      </c>
      <c r="AU101" s="115" t="s">
        <v>365</v>
      </c>
      <c r="AV101" s="115" t="s">
        <v>365</v>
      </c>
      <c r="AW101" s="115" t="s">
        <v>365</v>
      </c>
      <c r="AX101" s="115" t="s">
        <v>365</v>
      </c>
      <c r="AY101" s="115" t="s">
        <v>365</v>
      </c>
      <c r="AZ101" s="115">
        <f t="shared" si="121"/>
        <v>0</v>
      </c>
      <c r="BA101" s="115">
        <f t="shared" si="121"/>
        <v>0</v>
      </c>
      <c r="BB101" s="115">
        <f t="shared" si="121"/>
        <v>0</v>
      </c>
      <c r="BC101" s="115">
        <f t="shared" si="121"/>
        <v>0</v>
      </c>
      <c r="BD101" s="115">
        <f t="shared" si="121"/>
        <v>0</v>
      </c>
      <c r="BE101" s="115">
        <f t="shared" si="121"/>
        <v>1</v>
      </c>
      <c r="BF101" s="115" t="s">
        <v>365</v>
      </c>
      <c r="BG101" s="115" t="s">
        <v>365</v>
      </c>
      <c r="BH101" s="115" t="s">
        <v>365</v>
      </c>
      <c r="BI101" s="115" t="s">
        <v>365</v>
      </c>
      <c r="BJ101" s="115" t="s">
        <v>365</v>
      </c>
      <c r="BK101" s="115" t="s">
        <v>365</v>
      </c>
      <c r="BL101" s="115" t="s">
        <v>365</v>
      </c>
    </row>
    <row r="102" spans="1:64" ht="12.75">
      <c r="A102" s="105"/>
      <c r="B102" s="106" t="s">
        <v>474</v>
      </c>
      <c r="C102" s="105"/>
      <c r="D102" s="105"/>
      <c r="E102" s="105"/>
      <c r="F102" s="105"/>
      <c r="G102" s="105"/>
      <c r="H102" s="105"/>
      <c r="I102" s="105"/>
      <c r="J102" s="105" t="s">
        <v>365</v>
      </c>
      <c r="K102" s="105" t="s">
        <v>365</v>
      </c>
      <c r="L102" s="105" t="s">
        <v>365</v>
      </c>
      <c r="M102" s="105" t="s">
        <v>365</v>
      </c>
      <c r="N102" s="105" t="s">
        <v>365</v>
      </c>
      <c r="O102" s="105" t="s">
        <v>365</v>
      </c>
      <c r="P102" s="105"/>
      <c r="Q102" s="105"/>
      <c r="R102" s="105"/>
      <c r="S102" s="105"/>
      <c r="T102" s="105"/>
      <c r="U102" s="105"/>
      <c r="V102" s="105" t="s">
        <v>365</v>
      </c>
      <c r="W102" s="105" t="s">
        <v>365</v>
      </c>
      <c r="X102" s="105" t="s">
        <v>365</v>
      </c>
      <c r="Y102" s="105" t="s">
        <v>365</v>
      </c>
      <c r="Z102" s="105" t="s">
        <v>365</v>
      </c>
      <c r="AA102" s="105" t="s">
        <v>365</v>
      </c>
      <c r="AB102" s="105"/>
      <c r="AC102" s="105"/>
      <c r="AD102" s="105"/>
      <c r="AE102" s="105"/>
      <c r="AF102" s="105"/>
      <c r="AG102" s="105"/>
      <c r="AH102" s="105" t="s">
        <v>365</v>
      </c>
      <c r="AI102" s="105" t="s">
        <v>365</v>
      </c>
      <c r="AJ102" s="105" t="s">
        <v>365</v>
      </c>
      <c r="AK102" s="105" t="s">
        <v>365</v>
      </c>
      <c r="AL102" s="105" t="s">
        <v>365</v>
      </c>
      <c r="AM102" s="105" t="s">
        <v>365</v>
      </c>
      <c r="AN102" s="105"/>
      <c r="AO102" s="105"/>
      <c r="AP102" s="105"/>
      <c r="AQ102" s="105"/>
      <c r="AR102" s="105"/>
      <c r="AS102" s="105"/>
      <c r="AT102" s="105" t="s">
        <v>365</v>
      </c>
      <c r="AU102" s="105" t="s">
        <v>365</v>
      </c>
      <c r="AV102" s="105" t="s">
        <v>365</v>
      </c>
      <c r="AW102" s="105" t="s">
        <v>365</v>
      </c>
      <c r="AX102" s="105" t="s">
        <v>365</v>
      </c>
      <c r="AY102" s="105" t="s">
        <v>365</v>
      </c>
      <c r="AZ102" s="105"/>
      <c r="BA102" s="105"/>
      <c r="BB102" s="105"/>
      <c r="BC102" s="105"/>
      <c r="BD102" s="105"/>
      <c r="BE102" s="105"/>
      <c r="BF102" s="105" t="s">
        <v>365</v>
      </c>
      <c r="BG102" s="105" t="s">
        <v>365</v>
      </c>
      <c r="BH102" s="105" t="s">
        <v>365</v>
      </c>
      <c r="BI102" s="105" t="s">
        <v>365</v>
      </c>
      <c r="BJ102" s="105" t="s">
        <v>365</v>
      </c>
      <c r="BK102" s="105" t="s">
        <v>365</v>
      </c>
      <c r="BL102" s="105"/>
    </row>
    <row r="103" spans="1:64" s="138" customFormat="1" ht="31.5">
      <c r="A103" s="113" t="s">
        <v>357</v>
      </c>
      <c r="B103" s="113" t="s">
        <v>488</v>
      </c>
      <c r="C103" s="113" t="s">
        <v>443</v>
      </c>
      <c r="D103" s="115">
        <v>0</v>
      </c>
      <c r="E103" s="115">
        <v>0</v>
      </c>
      <c r="F103" s="115">
        <v>0</v>
      </c>
      <c r="G103" s="115">
        <v>0</v>
      </c>
      <c r="H103" s="115">
        <v>0</v>
      </c>
      <c r="I103" s="115">
        <v>0</v>
      </c>
      <c r="J103" s="115" t="s">
        <v>365</v>
      </c>
      <c r="K103" s="115" t="s">
        <v>365</v>
      </c>
      <c r="L103" s="115" t="s">
        <v>365</v>
      </c>
      <c r="M103" s="115" t="s">
        <v>365</v>
      </c>
      <c r="N103" s="115" t="s">
        <v>365</v>
      </c>
      <c r="O103" s="115" t="s">
        <v>365</v>
      </c>
      <c r="P103" s="115">
        <v>0</v>
      </c>
      <c r="Q103" s="115">
        <v>0</v>
      </c>
      <c r="R103" s="115">
        <v>0</v>
      </c>
      <c r="S103" s="115">
        <v>0</v>
      </c>
      <c r="T103" s="115">
        <v>0</v>
      </c>
      <c r="U103" s="115">
        <v>0</v>
      </c>
      <c r="V103" s="115" t="s">
        <v>365</v>
      </c>
      <c r="W103" s="115" t="s">
        <v>365</v>
      </c>
      <c r="X103" s="115" t="s">
        <v>365</v>
      </c>
      <c r="Y103" s="115" t="s">
        <v>365</v>
      </c>
      <c r="Z103" s="115" t="s">
        <v>365</v>
      </c>
      <c r="AA103" s="115" t="s">
        <v>365</v>
      </c>
      <c r="AB103" s="115">
        <v>0</v>
      </c>
      <c r="AC103" s="115">
        <v>0</v>
      </c>
      <c r="AD103" s="115">
        <v>0</v>
      </c>
      <c r="AE103" s="115">
        <v>0</v>
      </c>
      <c r="AF103" s="115">
        <v>0</v>
      </c>
      <c r="AG103" s="115">
        <v>0</v>
      </c>
      <c r="AH103" s="115" t="s">
        <v>365</v>
      </c>
      <c r="AI103" s="115" t="s">
        <v>365</v>
      </c>
      <c r="AJ103" s="115" t="s">
        <v>365</v>
      </c>
      <c r="AK103" s="115" t="s">
        <v>365</v>
      </c>
      <c r="AL103" s="115" t="s">
        <v>365</v>
      </c>
      <c r="AM103" s="115" t="s">
        <v>365</v>
      </c>
      <c r="AN103" s="115">
        <v>0</v>
      </c>
      <c r="AO103" s="115">
        <v>0</v>
      </c>
      <c r="AP103" s="115">
        <v>0</v>
      </c>
      <c r="AQ103" s="115">
        <v>0</v>
      </c>
      <c r="AR103" s="115">
        <v>0</v>
      </c>
      <c r="AS103" s="115">
        <v>0</v>
      </c>
      <c r="AT103" s="115" t="s">
        <v>365</v>
      </c>
      <c r="AU103" s="115" t="s">
        <v>365</v>
      </c>
      <c r="AV103" s="115" t="s">
        <v>365</v>
      </c>
      <c r="AW103" s="115" t="s">
        <v>365</v>
      </c>
      <c r="AX103" s="115" t="s">
        <v>365</v>
      </c>
      <c r="AY103" s="115" t="s">
        <v>365</v>
      </c>
      <c r="AZ103" s="115">
        <f aca="true" t="shared" si="122" ref="AZ103:BE107">P103+AB103+AN103</f>
        <v>0</v>
      </c>
      <c r="BA103" s="115">
        <f t="shared" si="122"/>
        <v>0</v>
      </c>
      <c r="BB103" s="115">
        <f t="shared" si="122"/>
        <v>0</v>
      </c>
      <c r="BC103" s="115">
        <f t="shared" si="122"/>
        <v>0</v>
      </c>
      <c r="BD103" s="115">
        <f t="shared" si="122"/>
        <v>0</v>
      </c>
      <c r="BE103" s="115">
        <f t="shared" si="122"/>
        <v>0</v>
      </c>
      <c r="BF103" s="115" t="s">
        <v>365</v>
      </c>
      <c r="BG103" s="115" t="s">
        <v>365</v>
      </c>
      <c r="BH103" s="115" t="s">
        <v>365</v>
      </c>
      <c r="BI103" s="115" t="s">
        <v>365</v>
      </c>
      <c r="BJ103" s="115" t="s">
        <v>365</v>
      </c>
      <c r="BK103" s="115" t="s">
        <v>365</v>
      </c>
      <c r="BL103" s="116">
        <f>'прил.2'!AD101</f>
        <v>0</v>
      </c>
    </row>
    <row r="104" spans="1:64" s="138" customFormat="1" ht="31.5">
      <c r="A104" s="113" t="s">
        <v>357</v>
      </c>
      <c r="B104" s="113" t="s">
        <v>447</v>
      </c>
      <c r="C104" s="113" t="s">
        <v>448</v>
      </c>
      <c r="D104" s="115">
        <v>0</v>
      </c>
      <c r="E104" s="115">
        <v>0</v>
      </c>
      <c r="F104" s="115">
        <v>0</v>
      </c>
      <c r="G104" s="115">
        <v>0</v>
      </c>
      <c r="H104" s="115">
        <v>0</v>
      </c>
      <c r="I104" s="115">
        <v>1</v>
      </c>
      <c r="J104" s="115" t="s">
        <v>365</v>
      </c>
      <c r="K104" s="115" t="s">
        <v>365</v>
      </c>
      <c r="L104" s="115" t="s">
        <v>365</v>
      </c>
      <c r="M104" s="115" t="s">
        <v>365</v>
      </c>
      <c r="N104" s="115" t="s">
        <v>365</v>
      </c>
      <c r="O104" s="115" t="s">
        <v>365</v>
      </c>
      <c r="P104" s="115">
        <v>0</v>
      </c>
      <c r="Q104" s="115">
        <v>0</v>
      </c>
      <c r="R104" s="115">
        <v>0</v>
      </c>
      <c r="S104" s="115">
        <v>0</v>
      </c>
      <c r="T104" s="115">
        <v>0</v>
      </c>
      <c r="U104" s="115">
        <f>I104</f>
        <v>1</v>
      </c>
      <c r="V104" s="115" t="s">
        <v>365</v>
      </c>
      <c r="W104" s="115" t="s">
        <v>365</v>
      </c>
      <c r="X104" s="115" t="s">
        <v>365</v>
      </c>
      <c r="Y104" s="115" t="s">
        <v>365</v>
      </c>
      <c r="Z104" s="115" t="s">
        <v>365</v>
      </c>
      <c r="AA104" s="115" t="s">
        <v>365</v>
      </c>
      <c r="AB104" s="115">
        <v>0</v>
      </c>
      <c r="AC104" s="115">
        <v>0</v>
      </c>
      <c r="AD104" s="115">
        <v>0</v>
      </c>
      <c r="AE104" s="115">
        <v>0</v>
      </c>
      <c r="AF104" s="115">
        <v>0</v>
      </c>
      <c r="AG104" s="115">
        <v>0</v>
      </c>
      <c r="AH104" s="115" t="s">
        <v>365</v>
      </c>
      <c r="AI104" s="115" t="s">
        <v>365</v>
      </c>
      <c r="AJ104" s="115" t="s">
        <v>365</v>
      </c>
      <c r="AK104" s="115" t="s">
        <v>365</v>
      </c>
      <c r="AL104" s="115" t="s">
        <v>365</v>
      </c>
      <c r="AM104" s="115" t="s">
        <v>365</v>
      </c>
      <c r="AN104" s="115">
        <v>0</v>
      </c>
      <c r="AO104" s="115">
        <v>0</v>
      </c>
      <c r="AP104" s="115">
        <v>0</v>
      </c>
      <c r="AQ104" s="115">
        <v>0</v>
      </c>
      <c r="AR104" s="115">
        <v>0</v>
      </c>
      <c r="AS104" s="115">
        <v>0</v>
      </c>
      <c r="AT104" s="115" t="s">
        <v>365</v>
      </c>
      <c r="AU104" s="115" t="s">
        <v>365</v>
      </c>
      <c r="AV104" s="115" t="s">
        <v>365</v>
      </c>
      <c r="AW104" s="115" t="s">
        <v>365</v>
      </c>
      <c r="AX104" s="115" t="s">
        <v>365</v>
      </c>
      <c r="AY104" s="115" t="s">
        <v>365</v>
      </c>
      <c r="AZ104" s="115">
        <f t="shared" si="122"/>
        <v>0</v>
      </c>
      <c r="BA104" s="115">
        <f t="shared" si="122"/>
        <v>0</v>
      </c>
      <c r="BB104" s="115">
        <f t="shared" si="122"/>
        <v>0</v>
      </c>
      <c r="BC104" s="115">
        <f t="shared" si="122"/>
        <v>0</v>
      </c>
      <c r="BD104" s="115">
        <f t="shared" si="122"/>
        <v>0</v>
      </c>
      <c r="BE104" s="115">
        <f t="shared" si="122"/>
        <v>1</v>
      </c>
      <c r="BF104" s="115" t="s">
        <v>365</v>
      </c>
      <c r="BG104" s="115" t="s">
        <v>365</v>
      </c>
      <c r="BH104" s="115" t="s">
        <v>365</v>
      </c>
      <c r="BI104" s="115" t="s">
        <v>365</v>
      </c>
      <c r="BJ104" s="115" t="s">
        <v>365</v>
      </c>
      <c r="BK104" s="115" t="s">
        <v>365</v>
      </c>
      <c r="BL104" s="116" t="str">
        <f>'прил.2'!AD102</f>
        <v>НД</v>
      </c>
    </row>
    <row r="105" spans="1:64" s="138" customFormat="1" ht="31.5">
      <c r="A105" s="113" t="s">
        <v>357</v>
      </c>
      <c r="B105" s="113" t="s">
        <v>510</v>
      </c>
      <c r="C105" s="113" t="s">
        <v>451</v>
      </c>
      <c r="D105" s="115">
        <v>0</v>
      </c>
      <c r="E105" s="115">
        <v>0</v>
      </c>
      <c r="F105" s="115">
        <v>0</v>
      </c>
      <c r="G105" s="115">
        <v>0</v>
      </c>
      <c r="H105" s="115">
        <v>0</v>
      </c>
      <c r="I105" s="115">
        <v>1</v>
      </c>
      <c r="J105" s="115" t="s">
        <v>365</v>
      </c>
      <c r="K105" s="115" t="s">
        <v>365</v>
      </c>
      <c r="L105" s="115" t="s">
        <v>365</v>
      </c>
      <c r="M105" s="115" t="s">
        <v>365</v>
      </c>
      <c r="N105" s="115" t="s">
        <v>365</v>
      </c>
      <c r="O105" s="115" t="s">
        <v>365</v>
      </c>
      <c r="P105" s="115">
        <v>0</v>
      </c>
      <c r="Q105" s="115">
        <v>0</v>
      </c>
      <c r="R105" s="115">
        <v>0</v>
      </c>
      <c r="S105" s="115">
        <v>0</v>
      </c>
      <c r="T105" s="115">
        <v>0</v>
      </c>
      <c r="U105" s="115">
        <f>I105</f>
        <v>1</v>
      </c>
      <c r="V105" s="115" t="s">
        <v>365</v>
      </c>
      <c r="W105" s="115" t="s">
        <v>365</v>
      </c>
      <c r="X105" s="115" t="s">
        <v>365</v>
      </c>
      <c r="Y105" s="115" t="s">
        <v>365</v>
      </c>
      <c r="Z105" s="115" t="s">
        <v>365</v>
      </c>
      <c r="AA105" s="115" t="s">
        <v>365</v>
      </c>
      <c r="AB105" s="115">
        <v>0</v>
      </c>
      <c r="AC105" s="115">
        <v>0</v>
      </c>
      <c r="AD105" s="115">
        <v>0</v>
      </c>
      <c r="AE105" s="115">
        <v>0</v>
      </c>
      <c r="AF105" s="115">
        <v>0</v>
      </c>
      <c r="AG105" s="115">
        <v>0</v>
      </c>
      <c r="AH105" s="115" t="s">
        <v>365</v>
      </c>
      <c r="AI105" s="115" t="s">
        <v>365</v>
      </c>
      <c r="AJ105" s="115" t="s">
        <v>365</v>
      </c>
      <c r="AK105" s="115" t="s">
        <v>365</v>
      </c>
      <c r="AL105" s="115" t="s">
        <v>365</v>
      </c>
      <c r="AM105" s="115" t="s">
        <v>365</v>
      </c>
      <c r="AN105" s="115">
        <v>0</v>
      </c>
      <c r="AO105" s="115">
        <v>0</v>
      </c>
      <c r="AP105" s="115">
        <v>0</v>
      </c>
      <c r="AQ105" s="115">
        <v>0</v>
      </c>
      <c r="AR105" s="115">
        <v>0</v>
      </c>
      <c r="AS105" s="115">
        <v>0</v>
      </c>
      <c r="AT105" s="115" t="s">
        <v>365</v>
      </c>
      <c r="AU105" s="115" t="s">
        <v>365</v>
      </c>
      <c r="AV105" s="115" t="s">
        <v>365</v>
      </c>
      <c r="AW105" s="115" t="s">
        <v>365</v>
      </c>
      <c r="AX105" s="115" t="s">
        <v>365</v>
      </c>
      <c r="AY105" s="115" t="s">
        <v>365</v>
      </c>
      <c r="AZ105" s="115">
        <f t="shared" si="122"/>
        <v>0</v>
      </c>
      <c r="BA105" s="115">
        <f t="shared" si="122"/>
        <v>0</v>
      </c>
      <c r="BB105" s="115">
        <f t="shared" si="122"/>
        <v>0</v>
      </c>
      <c r="BC105" s="115">
        <f t="shared" si="122"/>
        <v>0</v>
      </c>
      <c r="BD105" s="115">
        <f t="shared" si="122"/>
        <v>0</v>
      </c>
      <c r="BE105" s="115">
        <f t="shared" si="122"/>
        <v>1</v>
      </c>
      <c r="BF105" s="115" t="s">
        <v>365</v>
      </c>
      <c r="BG105" s="115" t="s">
        <v>365</v>
      </c>
      <c r="BH105" s="115" t="s">
        <v>365</v>
      </c>
      <c r="BI105" s="115" t="s">
        <v>365</v>
      </c>
      <c r="BJ105" s="115" t="s">
        <v>365</v>
      </c>
      <c r="BK105" s="115" t="s">
        <v>365</v>
      </c>
      <c r="BL105" s="116" t="str">
        <f>'прил.2'!AD103</f>
        <v>НД</v>
      </c>
    </row>
    <row r="106" spans="1:64" s="138" customFormat="1" ht="21">
      <c r="A106" s="113" t="s">
        <v>357</v>
      </c>
      <c r="B106" s="113" t="s">
        <v>471</v>
      </c>
      <c r="C106" s="113" t="s">
        <v>452</v>
      </c>
      <c r="D106" s="115">
        <v>0</v>
      </c>
      <c r="E106" s="115">
        <v>0</v>
      </c>
      <c r="F106" s="115">
        <v>0</v>
      </c>
      <c r="G106" s="115">
        <v>0</v>
      </c>
      <c r="H106" s="115">
        <v>0</v>
      </c>
      <c r="I106" s="115">
        <v>1</v>
      </c>
      <c r="J106" s="115" t="s">
        <v>365</v>
      </c>
      <c r="K106" s="115" t="s">
        <v>365</v>
      </c>
      <c r="L106" s="115" t="s">
        <v>365</v>
      </c>
      <c r="M106" s="115" t="s">
        <v>365</v>
      </c>
      <c r="N106" s="115" t="s">
        <v>365</v>
      </c>
      <c r="O106" s="115" t="s">
        <v>365</v>
      </c>
      <c r="P106" s="115">
        <v>0</v>
      </c>
      <c r="Q106" s="115">
        <v>0</v>
      </c>
      <c r="R106" s="115">
        <v>0</v>
      </c>
      <c r="S106" s="115">
        <v>0</v>
      </c>
      <c r="T106" s="115">
        <v>0</v>
      </c>
      <c r="U106" s="115">
        <f>I106</f>
        <v>1</v>
      </c>
      <c r="V106" s="115" t="s">
        <v>365</v>
      </c>
      <c r="W106" s="115" t="s">
        <v>365</v>
      </c>
      <c r="X106" s="115" t="s">
        <v>365</v>
      </c>
      <c r="Y106" s="115" t="s">
        <v>365</v>
      </c>
      <c r="Z106" s="115" t="s">
        <v>365</v>
      </c>
      <c r="AA106" s="115" t="s">
        <v>365</v>
      </c>
      <c r="AB106" s="115">
        <v>0</v>
      </c>
      <c r="AC106" s="115">
        <v>0</v>
      </c>
      <c r="AD106" s="115">
        <v>0</v>
      </c>
      <c r="AE106" s="115">
        <v>0</v>
      </c>
      <c r="AF106" s="115">
        <v>0</v>
      </c>
      <c r="AG106" s="115">
        <v>0</v>
      </c>
      <c r="AH106" s="115" t="s">
        <v>365</v>
      </c>
      <c r="AI106" s="115" t="s">
        <v>365</v>
      </c>
      <c r="AJ106" s="115" t="s">
        <v>365</v>
      </c>
      <c r="AK106" s="115" t="s">
        <v>365</v>
      </c>
      <c r="AL106" s="115" t="s">
        <v>365</v>
      </c>
      <c r="AM106" s="115" t="s">
        <v>365</v>
      </c>
      <c r="AN106" s="115">
        <v>0</v>
      </c>
      <c r="AO106" s="115">
        <v>0</v>
      </c>
      <c r="AP106" s="115">
        <v>0</v>
      </c>
      <c r="AQ106" s="115">
        <v>0</v>
      </c>
      <c r="AR106" s="115">
        <v>0</v>
      </c>
      <c r="AS106" s="115">
        <v>0</v>
      </c>
      <c r="AT106" s="115" t="s">
        <v>365</v>
      </c>
      <c r="AU106" s="115" t="s">
        <v>365</v>
      </c>
      <c r="AV106" s="115" t="s">
        <v>365</v>
      </c>
      <c r="AW106" s="115" t="s">
        <v>365</v>
      </c>
      <c r="AX106" s="115" t="s">
        <v>365</v>
      </c>
      <c r="AY106" s="115" t="s">
        <v>365</v>
      </c>
      <c r="AZ106" s="115">
        <f t="shared" si="122"/>
        <v>0</v>
      </c>
      <c r="BA106" s="115">
        <f t="shared" si="122"/>
        <v>0</v>
      </c>
      <c r="BB106" s="115">
        <f t="shared" si="122"/>
        <v>0</v>
      </c>
      <c r="BC106" s="115">
        <f t="shared" si="122"/>
        <v>0</v>
      </c>
      <c r="BD106" s="115">
        <f t="shared" si="122"/>
        <v>0</v>
      </c>
      <c r="BE106" s="115">
        <f t="shared" si="122"/>
        <v>1</v>
      </c>
      <c r="BF106" s="115" t="s">
        <v>365</v>
      </c>
      <c r="BG106" s="115" t="s">
        <v>365</v>
      </c>
      <c r="BH106" s="115" t="s">
        <v>365</v>
      </c>
      <c r="BI106" s="115" t="s">
        <v>365</v>
      </c>
      <c r="BJ106" s="115" t="s">
        <v>365</v>
      </c>
      <c r="BK106" s="115" t="s">
        <v>365</v>
      </c>
      <c r="BL106" s="116" t="str">
        <f>'прил.2'!AD104</f>
        <v>НД</v>
      </c>
    </row>
    <row r="107" spans="1:64" s="138" customFormat="1" ht="31.5">
      <c r="A107" s="113" t="s">
        <v>357</v>
      </c>
      <c r="B107" s="118" t="s">
        <v>672</v>
      </c>
      <c r="C107" s="113" t="s">
        <v>476</v>
      </c>
      <c r="D107" s="115">
        <v>0</v>
      </c>
      <c r="E107" s="115">
        <v>0</v>
      </c>
      <c r="F107" s="115">
        <v>0</v>
      </c>
      <c r="G107" s="115">
        <v>0</v>
      </c>
      <c r="H107" s="115">
        <v>0</v>
      </c>
      <c r="I107" s="115">
        <v>0</v>
      </c>
      <c r="J107" s="115" t="s">
        <v>365</v>
      </c>
      <c r="K107" s="115" t="s">
        <v>365</v>
      </c>
      <c r="L107" s="115" t="s">
        <v>365</v>
      </c>
      <c r="M107" s="115" t="s">
        <v>365</v>
      </c>
      <c r="N107" s="115" t="s">
        <v>365</v>
      </c>
      <c r="O107" s="115" t="s">
        <v>365</v>
      </c>
      <c r="P107" s="115">
        <v>0</v>
      </c>
      <c r="Q107" s="115">
        <v>0</v>
      </c>
      <c r="R107" s="115">
        <v>0</v>
      </c>
      <c r="S107" s="115">
        <v>0</v>
      </c>
      <c r="T107" s="115">
        <v>0</v>
      </c>
      <c r="U107" s="115">
        <f>I107</f>
        <v>0</v>
      </c>
      <c r="V107" s="115" t="s">
        <v>365</v>
      </c>
      <c r="W107" s="115" t="s">
        <v>365</v>
      </c>
      <c r="X107" s="115" t="s">
        <v>365</v>
      </c>
      <c r="Y107" s="115" t="s">
        <v>365</v>
      </c>
      <c r="Z107" s="115" t="s">
        <v>365</v>
      </c>
      <c r="AA107" s="115" t="s">
        <v>365</v>
      </c>
      <c r="AB107" s="115">
        <v>0</v>
      </c>
      <c r="AC107" s="115">
        <v>0</v>
      </c>
      <c r="AD107" s="115">
        <v>0</v>
      </c>
      <c r="AE107" s="115">
        <v>0</v>
      </c>
      <c r="AF107" s="115">
        <v>0</v>
      </c>
      <c r="AG107" s="115">
        <v>0</v>
      </c>
      <c r="AH107" s="115" t="s">
        <v>365</v>
      </c>
      <c r="AI107" s="115" t="s">
        <v>365</v>
      </c>
      <c r="AJ107" s="115" t="s">
        <v>365</v>
      </c>
      <c r="AK107" s="115" t="s">
        <v>365</v>
      </c>
      <c r="AL107" s="115" t="s">
        <v>365</v>
      </c>
      <c r="AM107" s="115" t="s">
        <v>365</v>
      </c>
      <c r="AN107" s="115">
        <v>0</v>
      </c>
      <c r="AO107" s="115">
        <v>0</v>
      </c>
      <c r="AP107" s="115">
        <v>0</v>
      </c>
      <c r="AQ107" s="115">
        <v>0</v>
      </c>
      <c r="AR107" s="115">
        <v>0</v>
      </c>
      <c r="AS107" s="115">
        <v>0</v>
      </c>
      <c r="AT107" s="115" t="s">
        <v>365</v>
      </c>
      <c r="AU107" s="115" t="s">
        <v>365</v>
      </c>
      <c r="AV107" s="115" t="s">
        <v>365</v>
      </c>
      <c r="AW107" s="115" t="s">
        <v>365</v>
      </c>
      <c r="AX107" s="115" t="s">
        <v>365</v>
      </c>
      <c r="AY107" s="115" t="s">
        <v>365</v>
      </c>
      <c r="AZ107" s="115">
        <f t="shared" si="122"/>
        <v>0</v>
      </c>
      <c r="BA107" s="115">
        <f t="shared" si="122"/>
        <v>0</v>
      </c>
      <c r="BB107" s="115">
        <f t="shared" si="122"/>
        <v>0</v>
      </c>
      <c r="BC107" s="115">
        <f t="shared" si="122"/>
        <v>0</v>
      </c>
      <c r="BD107" s="115">
        <f t="shared" si="122"/>
        <v>0</v>
      </c>
      <c r="BE107" s="115">
        <f t="shared" si="122"/>
        <v>0</v>
      </c>
      <c r="BF107" s="115" t="s">
        <v>365</v>
      </c>
      <c r="BG107" s="115" t="s">
        <v>365</v>
      </c>
      <c r="BH107" s="115" t="s">
        <v>365</v>
      </c>
      <c r="BI107" s="115" t="s">
        <v>365</v>
      </c>
      <c r="BJ107" s="115" t="s">
        <v>365</v>
      </c>
      <c r="BK107" s="115" t="s">
        <v>365</v>
      </c>
      <c r="BL107" s="116" t="str">
        <f>'прил.2'!AD105</f>
        <v>НД</v>
      </c>
    </row>
  </sheetData>
  <sheetProtection/>
  <mergeCells count="25">
    <mergeCell ref="AN12:AY12"/>
    <mergeCell ref="AN13:AS13"/>
    <mergeCell ref="AT13:AY13"/>
    <mergeCell ref="P11:BK11"/>
    <mergeCell ref="AZ12:BK12"/>
    <mergeCell ref="AZ13:BE13"/>
    <mergeCell ref="BF13:BK13"/>
    <mergeCell ref="D13:I13"/>
    <mergeCell ref="J13:O13"/>
    <mergeCell ref="P13:U13"/>
    <mergeCell ref="V13:AA13"/>
    <mergeCell ref="P12:AA12"/>
    <mergeCell ref="AB12:AM12"/>
    <mergeCell ref="AB13:AG13"/>
    <mergeCell ref="AH13:AM13"/>
    <mergeCell ref="W1:BL1"/>
    <mergeCell ref="A5:BL5"/>
    <mergeCell ref="A6:BL6"/>
    <mergeCell ref="A8:BL8"/>
    <mergeCell ref="A3:BL3"/>
    <mergeCell ref="BL11:BL14"/>
    <mergeCell ref="A11:A14"/>
    <mergeCell ref="B11:B14"/>
    <mergeCell ref="C11:C14"/>
    <mergeCell ref="D11:O12"/>
  </mergeCells>
  <printOptions/>
  <pageMargins left="0.7" right="0.7" top="0.75" bottom="0.75" header="0.3" footer="0.3"/>
  <pageSetup horizontalDpi="600" verticalDpi="600" orientation="portrait" paperSize="9" r:id="rId1"/>
  <ignoredErrors>
    <ignoredError sqref="A72:A103 D15:BL15 A33:A69 A70:A71" twoDigitTextYear="1"/>
    <ignoredError sqref="A24:A25" numberStoredAsText="1"/>
    <ignoredError sqref="A26:A32" numberStoredAsText="1" twoDigitTextYear="1"/>
    <ignoredError sqref="E36:I36 D32:E32 F77:I77 AN32:AS32 AD77:AG77 P32:U32 P77:U77 AB43:AG43 AB32:AG32 AB77:AC77 AN77:AS77 AN43:AS43 AZ32:BE32 T43:U43 D43:S43 V43:Z43 G32:H32 F32 I32:J32 D77:E77" formulaRange="1"/>
    <ignoredError sqref="AZ69:BE72" formula="1"/>
  </ignoredErrors>
</worksheet>
</file>

<file path=xl/worksheets/sheet7.xml><?xml version="1.0" encoding="utf-8"?>
<worksheet xmlns="http://schemas.openxmlformats.org/spreadsheetml/2006/main" xmlns:r="http://schemas.openxmlformats.org/officeDocument/2006/relationships">
  <dimension ref="A1:AC50"/>
  <sheetViews>
    <sheetView view="pageBreakPreview" zoomScaleSheetLayoutView="100" zoomScalePageLayoutView="0" workbookViewId="0" topLeftCell="A1">
      <selection activeCell="Z26" sqref="Z26"/>
    </sheetView>
  </sheetViews>
  <sheetFormatPr defaultColWidth="9.00390625" defaultRowHeight="12.75"/>
  <cols>
    <col min="2" max="2" width="36.625" style="0" customWidth="1"/>
    <col min="3" max="3" width="9.75390625" style="0" customWidth="1"/>
    <col min="4" max="4" width="11.875" style="0" customWidth="1"/>
    <col min="5" max="5" width="6.00390625" style="0" customWidth="1"/>
    <col min="6" max="6" width="5.875" style="0" customWidth="1"/>
    <col min="7" max="7" width="5.625" style="0" customWidth="1"/>
    <col min="8" max="8" width="6.375" style="0" customWidth="1"/>
    <col min="9" max="9" width="6.00390625" style="0" customWidth="1"/>
    <col min="10" max="10" width="5.875" style="0" customWidth="1"/>
    <col min="11" max="13" width="6.25390625" style="0" customWidth="1"/>
    <col min="14" max="14" width="6.125" style="0" customWidth="1"/>
    <col min="15" max="15" width="6.75390625" style="0" customWidth="1"/>
    <col min="16" max="16" width="6.125" style="0" customWidth="1"/>
    <col min="17" max="17" width="5.75390625" style="0" customWidth="1"/>
    <col min="18" max="18" width="5.875" style="0" customWidth="1"/>
    <col min="19" max="20" width="6.25390625" style="0" customWidth="1"/>
    <col min="21" max="21" width="6.00390625" style="0" customWidth="1"/>
    <col min="22" max="22" width="5.875" style="0" customWidth="1"/>
    <col min="23" max="24" width="6.00390625" style="0" customWidth="1"/>
    <col min="25" max="25" width="5.75390625" style="0" customWidth="1"/>
    <col min="26" max="26" width="5.625" style="0" customWidth="1"/>
    <col min="27" max="29" width="6.00390625" style="0" customWidth="1"/>
  </cols>
  <sheetData>
    <row r="1" spans="1:29" ht="35.25" customHeight="1">
      <c r="A1" s="19"/>
      <c r="B1" s="19"/>
      <c r="C1" s="19"/>
      <c r="D1" s="19"/>
      <c r="E1" s="19"/>
      <c r="F1" s="19"/>
      <c r="G1" s="19"/>
      <c r="H1" s="19"/>
      <c r="I1" s="19"/>
      <c r="J1" s="19"/>
      <c r="K1" s="10"/>
      <c r="L1" s="10"/>
      <c r="M1" s="10"/>
      <c r="N1" s="10"/>
      <c r="O1" s="19"/>
      <c r="P1" s="19"/>
      <c r="Q1" s="19"/>
      <c r="R1" s="19"/>
      <c r="S1" s="19"/>
      <c r="T1" s="10"/>
      <c r="U1" s="10"/>
      <c r="V1" s="10"/>
      <c r="W1" s="10"/>
      <c r="X1" s="10"/>
      <c r="Y1" s="19"/>
      <c r="Z1" s="156" t="s">
        <v>130</v>
      </c>
      <c r="AA1" s="156"/>
      <c r="AB1" s="156"/>
      <c r="AC1" s="156"/>
    </row>
    <row r="2" spans="1:29" ht="1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2.75">
      <c r="A3" s="163" t="s">
        <v>131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1:29" s="39" customFormat="1" ht="1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s="39" customFormat="1" ht="12">
      <c r="A5" s="159" t="s">
        <v>494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row>
    <row r="6" spans="1:29" s="39" customFormat="1" ht="12.75" customHeight="1">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row>
    <row r="7" spans="1:29" s="39" customFormat="1" ht="12">
      <c r="A7" s="40"/>
      <c r="B7" s="40"/>
      <c r="C7" s="40"/>
      <c r="D7" s="40"/>
      <c r="E7" s="40"/>
      <c r="F7" s="40"/>
      <c r="G7" s="40"/>
      <c r="H7" s="40"/>
      <c r="I7" s="40"/>
      <c r="J7" s="42"/>
      <c r="K7" s="42"/>
      <c r="L7" s="42"/>
      <c r="M7" s="42"/>
      <c r="N7" s="40"/>
      <c r="O7" s="40"/>
      <c r="P7" s="40"/>
      <c r="Q7" s="40"/>
      <c r="R7" s="40"/>
      <c r="S7" s="40"/>
      <c r="T7" s="40"/>
      <c r="U7" s="40"/>
      <c r="V7" s="40"/>
      <c r="W7" s="40"/>
      <c r="X7" s="40"/>
      <c r="Y7" s="40"/>
      <c r="Z7" s="40"/>
      <c r="AA7" s="40"/>
      <c r="AB7" s="40"/>
      <c r="AC7" s="40"/>
    </row>
    <row r="8" spans="1:29" s="39" customFormat="1" ht="12">
      <c r="A8" s="159" t="s">
        <v>580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row>
    <row r="9" spans="1:29" ht="16.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s="79" customFormat="1" ht="15.75" customHeight="1">
      <c r="A10" s="184" t="s">
        <v>5</v>
      </c>
      <c r="B10" s="184" t="s">
        <v>42</v>
      </c>
      <c r="C10" s="184" t="s">
        <v>4</v>
      </c>
      <c r="D10" s="184" t="s">
        <v>132</v>
      </c>
      <c r="E10" s="205" t="s">
        <v>601</v>
      </c>
      <c r="F10" s="206"/>
      <c r="G10" s="206"/>
      <c r="H10" s="206"/>
      <c r="I10" s="206"/>
      <c r="J10" s="209" t="s">
        <v>133</v>
      </c>
      <c r="K10" s="210"/>
      <c r="L10" s="210"/>
      <c r="M10" s="210"/>
      <c r="N10" s="210"/>
      <c r="O10" s="210"/>
      <c r="P10" s="210"/>
      <c r="Q10" s="210"/>
      <c r="R10" s="210"/>
      <c r="S10" s="210"/>
      <c r="T10" s="210"/>
      <c r="U10" s="210"/>
      <c r="V10" s="210"/>
      <c r="W10" s="210"/>
      <c r="X10" s="210"/>
      <c r="Y10" s="210"/>
      <c r="Z10" s="210"/>
      <c r="AA10" s="210"/>
      <c r="AB10" s="210"/>
      <c r="AC10" s="211"/>
    </row>
    <row r="11" spans="1:29" s="79" customFormat="1" ht="28.5" customHeight="1">
      <c r="A11" s="185"/>
      <c r="B11" s="185"/>
      <c r="C11" s="185"/>
      <c r="D11" s="185"/>
      <c r="E11" s="207"/>
      <c r="F11" s="208"/>
      <c r="G11" s="208"/>
      <c r="H11" s="208"/>
      <c r="I11" s="208"/>
      <c r="J11" s="209">
        <v>2020</v>
      </c>
      <c r="K11" s="210"/>
      <c r="L11" s="210"/>
      <c r="M11" s="210"/>
      <c r="N11" s="210"/>
      <c r="O11" s="209">
        <v>2021</v>
      </c>
      <c r="P11" s="210"/>
      <c r="Q11" s="210"/>
      <c r="R11" s="210"/>
      <c r="S11" s="211"/>
      <c r="T11" s="209">
        <v>2022</v>
      </c>
      <c r="U11" s="210"/>
      <c r="V11" s="210"/>
      <c r="W11" s="210"/>
      <c r="X11" s="210"/>
      <c r="Y11" s="209" t="s">
        <v>45</v>
      </c>
      <c r="Z11" s="210"/>
      <c r="AA11" s="210"/>
      <c r="AB11" s="210"/>
      <c r="AC11" s="211"/>
    </row>
    <row r="12" spans="1:29" s="79" customFormat="1" ht="16.5" customHeight="1">
      <c r="A12" s="185"/>
      <c r="B12" s="185"/>
      <c r="C12" s="185"/>
      <c r="D12" s="185"/>
      <c r="E12" s="189" t="s">
        <v>390</v>
      </c>
      <c r="F12" s="189"/>
      <c r="G12" s="189"/>
      <c r="H12" s="189"/>
      <c r="I12" s="189"/>
      <c r="J12" s="189" t="s">
        <v>9</v>
      </c>
      <c r="K12" s="189"/>
      <c r="L12" s="189"/>
      <c r="M12" s="189"/>
      <c r="N12" s="189"/>
      <c r="O12" s="189" t="s">
        <v>46</v>
      </c>
      <c r="P12" s="189"/>
      <c r="Q12" s="189"/>
      <c r="R12" s="189"/>
      <c r="S12" s="189"/>
      <c r="T12" s="189" t="s">
        <v>46</v>
      </c>
      <c r="U12" s="189"/>
      <c r="V12" s="189"/>
      <c r="W12" s="189"/>
      <c r="X12" s="189"/>
      <c r="Y12" s="189" t="s">
        <v>9</v>
      </c>
      <c r="Z12" s="189"/>
      <c r="AA12" s="189"/>
      <c r="AB12" s="189"/>
      <c r="AC12" s="189"/>
    </row>
    <row r="13" spans="1:29" s="79" customFormat="1" ht="35.25" customHeight="1">
      <c r="A13" s="186"/>
      <c r="B13" s="186"/>
      <c r="C13" s="186"/>
      <c r="D13" s="186"/>
      <c r="E13" s="82" t="s">
        <v>50</v>
      </c>
      <c r="F13" s="82" t="s">
        <v>51</v>
      </c>
      <c r="G13" s="82" t="s">
        <v>52</v>
      </c>
      <c r="H13" s="82" t="s">
        <v>53</v>
      </c>
      <c r="I13" s="82" t="s">
        <v>54</v>
      </c>
      <c r="J13" s="82" t="s">
        <v>50</v>
      </c>
      <c r="K13" s="82" t="s">
        <v>51</v>
      </c>
      <c r="L13" s="82" t="s">
        <v>52</v>
      </c>
      <c r="M13" s="82" t="s">
        <v>53</v>
      </c>
      <c r="N13" s="82" t="s">
        <v>54</v>
      </c>
      <c r="O13" s="82" t="s">
        <v>50</v>
      </c>
      <c r="P13" s="82" t="s">
        <v>51</v>
      </c>
      <c r="Q13" s="82" t="s">
        <v>52</v>
      </c>
      <c r="R13" s="82" t="s">
        <v>53</v>
      </c>
      <c r="S13" s="82" t="s">
        <v>54</v>
      </c>
      <c r="T13" s="82" t="s">
        <v>50</v>
      </c>
      <c r="U13" s="82" t="s">
        <v>51</v>
      </c>
      <c r="V13" s="82" t="s">
        <v>52</v>
      </c>
      <c r="W13" s="82" t="s">
        <v>53</v>
      </c>
      <c r="X13" s="82" t="s">
        <v>54</v>
      </c>
      <c r="Y13" s="82" t="s">
        <v>50</v>
      </c>
      <c r="Z13" s="82" t="s">
        <v>51</v>
      </c>
      <c r="AA13" s="82" t="s">
        <v>52</v>
      </c>
      <c r="AB13" s="82" t="s">
        <v>53</v>
      </c>
      <c r="AC13" s="82" t="s">
        <v>54</v>
      </c>
    </row>
    <row r="14" spans="1:29" ht="12.75">
      <c r="A14" s="28">
        <v>1</v>
      </c>
      <c r="B14" s="28">
        <v>2</v>
      </c>
      <c r="C14" s="28">
        <v>3</v>
      </c>
      <c r="D14" s="28">
        <v>4</v>
      </c>
      <c r="E14" s="29" t="s">
        <v>117</v>
      </c>
      <c r="F14" s="29" t="s">
        <v>118</v>
      </c>
      <c r="G14" s="29" t="s">
        <v>119</v>
      </c>
      <c r="H14" s="29" t="s">
        <v>120</v>
      </c>
      <c r="I14" s="29" t="s">
        <v>121</v>
      </c>
      <c r="J14" s="29" t="s">
        <v>56</v>
      </c>
      <c r="K14" s="29" t="s">
        <v>57</v>
      </c>
      <c r="L14" s="29" t="s">
        <v>58</v>
      </c>
      <c r="M14" s="29" t="s">
        <v>59</v>
      </c>
      <c r="N14" s="29" t="s">
        <v>60</v>
      </c>
      <c r="O14" s="29" t="s">
        <v>62</v>
      </c>
      <c r="P14" s="29" t="s">
        <v>63</v>
      </c>
      <c r="Q14" s="29" t="s">
        <v>64</v>
      </c>
      <c r="R14" s="29" t="s">
        <v>65</v>
      </c>
      <c r="S14" s="29" t="s">
        <v>66</v>
      </c>
      <c r="T14" s="29" t="s">
        <v>125</v>
      </c>
      <c r="U14" s="29" t="s">
        <v>126</v>
      </c>
      <c r="V14" s="29" t="s">
        <v>127</v>
      </c>
      <c r="W14" s="29" t="s">
        <v>128</v>
      </c>
      <c r="X14" s="29" t="s">
        <v>129</v>
      </c>
      <c r="Y14" s="29" t="s">
        <v>68</v>
      </c>
      <c r="Z14" s="29" t="s">
        <v>69</v>
      </c>
      <c r="AA14" s="29" t="s">
        <v>70</v>
      </c>
      <c r="AB14" s="29" t="s">
        <v>71</v>
      </c>
      <c r="AC14" s="29" t="s">
        <v>72</v>
      </c>
    </row>
    <row r="15" spans="1:29" ht="12.75">
      <c r="A15" s="66">
        <v>0</v>
      </c>
      <c r="B15" s="67" t="s">
        <v>296</v>
      </c>
      <c r="C15" s="66" t="s">
        <v>364</v>
      </c>
      <c r="D15" s="68" t="s">
        <v>365</v>
      </c>
      <c r="E15" s="68">
        <f aca="true" t="shared" si="0" ref="E15:AC15">SUM(E16:E23)</f>
        <v>0</v>
      </c>
      <c r="F15" s="68">
        <f t="shared" si="0"/>
        <v>26.46</v>
      </c>
      <c r="G15" s="68">
        <f t="shared" si="0"/>
        <v>0</v>
      </c>
      <c r="H15" s="68">
        <f t="shared" si="0"/>
        <v>0</v>
      </c>
      <c r="I15" s="68">
        <f t="shared" si="0"/>
        <v>0</v>
      </c>
      <c r="J15" s="68">
        <f t="shared" si="0"/>
        <v>0</v>
      </c>
      <c r="K15" s="68">
        <f t="shared" si="0"/>
        <v>0</v>
      </c>
      <c r="L15" s="68">
        <f t="shared" si="0"/>
        <v>0</v>
      </c>
      <c r="M15" s="68">
        <f t="shared" si="0"/>
        <v>0</v>
      </c>
      <c r="N15" s="68">
        <f t="shared" si="0"/>
        <v>0</v>
      </c>
      <c r="O15" s="68">
        <f t="shared" si="0"/>
        <v>0</v>
      </c>
      <c r="P15" s="68">
        <f t="shared" si="0"/>
        <v>26.46</v>
      </c>
      <c r="Q15" s="68">
        <f t="shared" si="0"/>
        <v>0</v>
      </c>
      <c r="R15" s="68">
        <f t="shared" si="0"/>
        <v>0</v>
      </c>
      <c r="S15" s="68">
        <f t="shared" si="0"/>
        <v>0</v>
      </c>
      <c r="T15" s="68">
        <f t="shared" si="0"/>
        <v>0</v>
      </c>
      <c r="U15" s="68">
        <f t="shared" si="0"/>
        <v>0</v>
      </c>
      <c r="V15" s="68">
        <f t="shared" si="0"/>
        <v>0</v>
      </c>
      <c r="W15" s="68">
        <f t="shared" si="0"/>
        <v>0</v>
      </c>
      <c r="X15" s="68">
        <f t="shared" si="0"/>
        <v>0</v>
      </c>
      <c r="Y15" s="68">
        <f t="shared" si="0"/>
        <v>0</v>
      </c>
      <c r="Z15" s="68">
        <f t="shared" si="0"/>
        <v>26.46</v>
      </c>
      <c r="AA15" s="68">
        <f t="shared" si="0"/>
        <v>0</v>
      </c>
      <c r="AB15" s="68">
        <f t="shared" si="0"/>
        <v>0</v>
      </c>
      <c r="AC15" s="68">
        <f t="shared" si="0"/>
        <v>0</v>
      </c>
    </row>
    <row r="16" spans="1:29" ht="12.75">
      <c r="A16" s="55" t="s">
        <v>297</v>
      </c>
      <c r="B16" s="56" t="s">
        <v>298</v>
      </c>
      <c r="C16" s="55" t="s">
        <v>364</v>
      </c>
      <c r="D16" s="61" t="s">
        <v>365</v>
      </c>
      <c r="E16" s="61">
        <f aca="true" t="shared" si="1" ref="E16:AC16">SUMIF($B17:$B283,$B16,E17:E50)</f>
        <v>0</v>
      </c>
      <c r="F16" s="61">
        <f t="shared" si="1"/>
        <v>0</v>
      </c>
      <c r="G16" s="61">
        <f t="shared" si="1"/>
        <v>0</v>
      </c>
      <c r="H16" s="61">
        <f t="shared" si="1"/>
        <v>0</v>
      </c>
      <c r="I16" s="61">
        <f t="shared" si="1"/>
        <v>0</v>
      </c>
      <c r="J16" s="61">
        <f t="shared" si="1"/>
        <v>0</v>
      </c>
      <c r="K16" s="61">
        <f t="shared" si="1"/>
        <v>0</v>
      </c>
      <c r="L16" s="61">
        <f t="shared" si="1"/>
        <v>0</v>
      </c>
      <c r="M16" s="61">
        <f t="shared" si="1"/>
        <v>0</v>
      </c>
      <c r="N16" s="61">
        <f t="shared" si="1"/>
        <v>0</v>
      </c>
      <c r="O16" s="61">
        <f t="shared" si="1"/>
        <v>0</v>
      </c>
      <c r="P16" s="61">
        <f t="shared" si="1"/>
        <v>0</v>
      </c>
      <c r="Q16" s="61">
        <f t="shared" si="1"/>
        <v>0</v>
      </c>
      <c r="R16" s="61">
        <f t="shared" si="1"/>
        <v>0</v>
      </c>
      <c r="S16" s="61">
        <f t="shared" si="1"/>
        <v>0</v>
      </c>
      <c r="T16" s="61">
        <f t="shared" si="1"/>
        <v>0</v>
      </c>
      <c r="U16" s="61">
        <f t="shared" si="1"/>
        <v>0</v>
      </c>
      <c r="V16" s="61">
        <f t="shared" si="1"/>
        <v>0</v>
      </c>
      <c r="W16" s="61">
        <f t="shared" si="1"/>
        <v>0</v>
      </c>
      <c r="X16" s="61">
        <f t="shared" si="1"/>
        <v>0</v>
      </c>
      <c r="Y16" s="61">
        <f t="shared" si="1"/>
        <v>0</v>
      </c>
      <c r="Z16" s="61">
        <f t="shared" si="1"/>
        <v>0</v>
      </c>
      <c r="AA16" s="61">
        <f t="shared" si="1"/>
        <v>0</v>
      </c>
      <c r="AB16" s="61">
        <f t="shared" si="1"/>
        <v>0</v>
      </c>
      <c r="AC16" s="61">
        <f t="shared" si="1"/>
        <v>0</v>
      </c>
    </row>
    <row r="17" spans="1:29" ht="12.75">
      <c r="A17" s="55" t="s">
        <v>299</v>
      </c>
      <c r="B17" s="56" t="s">
        <v>300</v>
      </c>
      <c r="C17" s="55" t="s">
        <v>364</v>
      </c>
      <c r="D17" s="61" t="s">
        <v>365</v>
      </c>
      <c r="E17" s="61">
        <f aca="true" t="shared" si="2" ref="E17:AC17">SUMIF($B18:$B284,$B17,E18:E50)</f>
        <v>0</v>
      </c>
      <c r="F17" s="61">
        <f t="shared" si="2"/>
        <v>0</v>
      </c>
      <c r="G17" s="61">
        <f t="shared" si="2"/>
        <v>0</v>
      </c>
      <c r="H17" s="61">
        <f t="shared" si="2"/>
        <v>0</v>
      </c>
      <c r="I17" s="61">
        <f t="shared" si="2"/>
        <v>0</v>
      </c>
      <c r="J17" s="61">
        <f t="shared" si="2"/>
        <v>0</v>
      </c>
      <c r="K17" s="61">
        <f t="shared" si="2"/>
        <v>0</v>
      </c>
      <c r="L17" s="61">
        <f t="shared" si="2"/>
        <v>0</v>
      </c>
      <c r="M17" s="61">
        <f t="shared" si="2"/>
        <v>0</v>
      </c>
      <c r="N17" s="61">
        <f t="shared" si="2"/>
        <v>0</v>
      </c>
      <c r="O17" s="61">
        <f t="shared" si="2"/>
        <v>0</v>
      </c>
      <c r="P17" s="61">
        <f t="shared" si="2"/>
        <v>0</v>
      </c>
      <c r="Q17" s="61">
        <f t="shared" si="2"/>
        <v>0</v>
      </c>
      <c r="R17" s="61">
        <f t="shared" si="2"/>
        <v>0</v>
      </c>
      <c r="S17" s="61">
        <f t="shared" si="2"/>
        <v>0</v>
      </c>
      <c r="T17" s="61">
        <f t="shared" si="2"/>
        <v>0</v>
      </c>
      <c r="U17" s="61">
        <f t="shared" si="2"/>
        <v>0</v>
      </c>
      <c r="V17" s="61">
        <f t="shared" si="2"/>
        <v>0</v>
      </c>
      <c r="W17" s="61">
        <f t="shared" si="2"/>
        <v>0</v>
      </c>
      <c r="X17" s="61">
        <f t="shared" si="2"/>
        <v>0</v>
      </c>
      <c r="Y17" s="61">
        <f t="shared" si="2"/>
        <v>0</v>
      </c>
      <c r="Z17" s="61">
        <f t="shared" si="2"/>
        <v>0</v>
      </c>
      <c r="AA17" s="61">
        <f t="shared" si="2"/>
        <v>0</v>
      </c>
      <c r="AB17" s="61">
        <f t="shared" si="2"/>
        <v>0</v>
      </c>
      <c r="AC17" s="61">
        <f t="shared" si="2"/>
        <v>0</v>
      </c>
    </row>
    <row r="18" spans="1:29" ht="12.75">
      <c r="A18" s="55" t="s">
        <v>301</v>
      </c>
      <c r="B18" s="56" t="s">
        <v>302</v>
      </c>
      <c r="C18" s="55" t="s">
        <v>364</v>
      </c>
      <c r="D18" s="61" t="s">
        <v>365</v>
      </c>
      <c r="E18" s="61">
        <f aca="true" t="shared" si="3" ref="E18:AC18">SUMIF($B19:$B285,$B18,E19:E50)</f>
        <v>0</v>
      </c>
      <c r="F18" s="61">
        <f t="shared" si="3"/>
        <v>0</v>
      </c>
      <c r="G18" s="61">
        <f t="shared" si="3"/>
        <v>0</v>
      </c>
      <c r="H18" s="61">
        <f t="shared" si="3"/>
        <v>0</v>
      </c>
      <c r="I18" s="61">
        <f t="shared" si="3"/>
        <v>0</v>
      </c>
      <c r="J18" s="61">
        <f t="shared" si="3"/>
        <v>0</v>
      </c>
      <c r="K18" s="61">
        <f t="shared" si="3"/>
        <v>0</v>
      </c>
      <c r="L18" s="61">
        <f t="shared" si="3"/>
        <v>0</v>
      </c>
      <c r="M18" s="61">
        <f t="shared" si="3"/>
        <v>0</v>
      </c>
      <c r="N18" s="61">
        <f t="shared" si="3"/>
        <v>0</v>
      </c>
      <c r="O18" s="61">
        <f t="shared" si="3"/>
        <v>0</v>
      </c>
      <c r="P18" s="61">
        <f t="shared" si="3"/>
        <v>0</v>
      </c>
      <c r="Q18" s="61">
        <f t="shared" si="3"/>
        <v>0</v>
      </c>
      <c r="R18" s="61">
        <f t="shared" si="3"/>
        <v>0</v>
      </c>
      <c r="S18" s="61">
        <f t="shared" si="3"/>
        <v>0</v>
      </c>
      <c r="T18" s="61">
        <f t="shared" si="3"/>
        <v>0</v>
      </c>
      <c r="U18" s="61">
        <f t="shared" si="3"/>
        <v>0</v>
      </c>
      <c r="V18" s="61">
        <f t="shared" si="3"/>
        <v>0</v>
      </c>
      <c r="W18" s="61">
        <f t="shared" si="3"/>
        <v>0</v>
      </c>
      <c r="X18" s="61">
        <f t="shared" si="3"/>
        <v>0</v>
      </c>
      <c r="Y18" s="61">
        <f t="shared" si="3"/>
        <v>0</v>
      </c>
      <c r="Z18" s="61">
        <f t="shared" si="3"/>
        <v>0</v>
      </c>
      <c r="AA18" s="61">
        <f t="shared" si="3"/>
        <v>0</v>
      </c>
      <c r="AB18" s="61">
        <f t="shared" si="3"/>
        <v>0</v>
      </c>
      <c r="AC18" s="61">
        <f t="shared" si="3"/>
        <v>0</v>
      </c>
    </row>
    <row r="19" spans="1:29" ht="21">
      <c r="A19" s="55" t="s">
        <v>303</v>
      </c>
      <c r="B19" s="56" t="s">
        <v>304</v>
      </c>
      <c r="C19" s="55" t="s">
        <v>364</v>
      </c>
      <c r="D19" s="61" t="s">
        <v>365</v>
      </c>
      <c r="E19" s="61">
        <f aca="true" t="shared" si="4" ref="E19:AC19">SUMIF($B20:$B286,$B19,E20:E50)</f>
        <v>0</v>
      </c>
      <c r="F19" s="61">
        <f t="shared" si="4"/>
        <v>0</v>
      </c>
      <c r="G19" s="61">
        <f t="shared" si="4"/>
        <v>0</v>
      </c>
      <c r="H19" s="61">
        <f t="shared" si="4"/>
        <v>0</v>
      </c>
      <c r="I19" s="61">
        <f t="shared" si="4"/>
        <v>0</v>
      </c>
      <c r="J19" s="61">
        <f t="shared" si="4"/>
        <v>0</v>
      </c>
      <c r="K19" s="61">
        <f t="shared" si="4"/>
        <v>0</v>
      </c>
      <c r="L19" s="61">
        <f t="shared" si="4"/>
        <v>0</v>
      </c>
      <c r="M19" s="61">
        <f t="shared" si="4"/>
        <v>0</v>
      </c>
      <c r="N19" s="61">
        <f t="shared" si="4"/>
        <v>0</v>
      </c>
      <c r="O19" s="61">
        <f t="shared" si="4"/>
        <v>0</v>
      </c>
      <c r="P19" s="61">
        <f t="shared" si="4"/>
        <v>0</v>
      </c>
      <c r="Q19" s="61">
        <f t="shared" si="4"/>
        <v>0</v>
      </c>
      <c r="R19" s="61">
        <f t="shared" si="4"/>
        <v>0</v>
      </c>
      <c r="S19" s="61">
        <f t="shared" si="4"/>
        <v>0</v>
      </c>
      <c r="T19" s="61">
        <f t="shared" si="4"/>
        <v>0</v>
      </c>
      <c r="U19" s="61">
        <f t="shared" si="4"/>
        <v>0</v>
      </c>
      <c r="V19" s="61">
        <f t="shared" si="4"/>
        <v>0</v>
      </c>
      <c r="W19" s="61">
        <f t="shared" si="4"/>
        <v>0</v>
      </c>
      <c r="X19" s="61">
        <f t="shared" si="4"/>
        <v>0</v>
      </c>
      <c r="Y19" s="61">
        <f t="shared" si="4"/>
        <v>0</v>
      </c>
      <c r="Z19" s="61">
        <f t="shared" si="4"/>
        <v>0</v>
      </c>
      <c r="AA19" s="61">
        <f t="shared" si="4"/>
        <v>0</v>
      </c>
      <c r="AB19" s="61">
        <f t="shared" si="4"/>
        <v>0</v>
      </c>
      <c r="AC19" s="61">
        <f t="shared" si="4"/>
        <v>0</v>
      </c>
    </row>
    <row r="20" spans="1:29" ht="12.75">
      <c r="A20" s="55" t="s">
        <v>305</v>
      </c>
      <c r="B20" s="56" t="s">
        <v>306</v>
      </c>
      <c r="C20" s="55" t="s">
        <v>364</v>
      </c>
      <c r="D20" s="61" t="s">
        <v>365</v>
      </c>
      <c r="E20" s="61">
        <f aca="true" t="shared" si="5" ref="E20:AC20">SUMIF($B21:$B287,$B20,E21:E50)</f>
        <v>0</v>
      </c>
      <c r="F20" s="61">
        <f t="shared" si="5"/>
        <v>0</v>
      </c>
      <c r="G20" s="61">
        <f t="shared" si="5"/>
        <v>0</v>
      </c>
      <c r="H20" s="61">
        <f t="shared" si="5"/>
        <v>0</v>
      </c>
      <c r="I20" s="61">
        <f t="shared" si="5"/>
        <v>0</v>
      </c>
      <c r="J20" s="61">
        <f t="shared" si="5"/>
        <v>0</v>
      </c>
      <c r="K20" s="61">
        <f t="shared" si="5"/>
        <v>0</v>
      </c>
      <c r="L20" s="61">
        <f t="shared" si="5"/>
        <v>0</v>
      </c>
      <c r="M20" s="61">
        <f t="shared" si="5"/>
        <v>0</v>
      </c>
      <c r="N20" s="61">
        <f t="shared" si="5"/>
        <v>0</v>
      </c>
      <c r="O20" s="61">
        <f t="shared" si="5"/>
        <v>0</v>
      </c>
      <c r="P20" s="61">
        <f t="shared" si="5"/>
        <v>0</v>
      </c>
      <c r="Q20" s="61">
        <f t="shared" si="5"/>
        <v>0</v>
      </c>
      <c r="R20" s="61">
        <f t="shared" si="5"/>
        <v>0</v>
      </c>
      <c r="S20" s="61">
        <f t="shared" si="5"/>
        <v>0</v>
      </c>
      <c r="T20" s="61">
        <f t="shared" si="5"/>
        <v>0</v>
      </c>
      <c r="U20" s="61">
        <f t="shared" si="5"/>
        <v>0</v>
      </c>
      <c r="V20" s="61">
        <f t="shared" si="5"/>
        <v>0</v>
      </c>
      <c r="W20" s="61">
        <f t="shared" si="5"/>
        <v>0</v>
      </c>
      <c r="X20" s="61">
        <f t="shared" si="5"/>
        <v>0</v>
      </c>
      <c r="Y20" s="61">
        <f t="shared" si="5"/>
        <v>0</v>
      </c>
      <c r="Z20" s="61">
        <f t="shared" si="5"/>
        <v>0</v>
      </c>
      <c r="AA20" s="61">
        <f t="shared" si="5"/>
        <v>0</v>
      </c>
      <c r="AB20" s="61">
        <f t="shared" si="5"/>
        <v>0</v>
      </c>
      <c r="AC20" s="61">
        <f t="shared" si="5"/>
        <v>0</v>
      </c>
    </row>
    <row r="21" spans="1:29" ht="21">
      <c r="A21" s="55" t="s">
        <v>307</v>
      </c>
      <c r="B21" s="56" t="s">
        <v>308</v>
      </c>
      <c r="C21" s="55" t="s">
        <v>364</v>
      </c>
      <c r="D21" s="61" t="s">
        <v>365</v>
      </c>
      <c r="E21" s="61">
        <f aca="true" t="shared" si="6" ref="E21:AC21">SUMIF($B22:$B288,$B21,E22:E50)</f>
        <v>0</v>
      </c>
      <c r="F21" s="61">
        <f t="shared" si="6"/>
        <v>0</v>
      </c>
      <c r="G21" s="61">
        <f t="shared" si="6"/>
        <v>0</v>
      </c>
      <c r="H21" s="61">
        <f t="shared" si="6"/>
        <v>0</v>
      </c>
      <c r="I21" s="61">
        <f t="shared" si="6"/>
        <v>0</v>
      </c>
      <c r="J21" s="61">
        <f t="shared" si="6"/>
        <v>0</v>
      </c>
      <c r="K21" s="61">
        <f t="shared" si="6"/>
        <v>0</v>
      </c>
      <c r="L21" s="61">
        <f t="shared" si="6"/>
        <v>0</v>
      </c>
      <c r="M21" s="61">
        <f t="shared" si="6"/>
        <v>0</v>
      </c>
      <c r="N21" s="61">
        <f t="shared" si="6"/>
        <v>0</v>
      </c>
      <c r="O21" s="61">
        <f t="shared" si="6"/>
        <v>0</v>
      </c>
      <c r="P21" s="61">
        <f t="shared" si="6"/>
        <v>0</v>
      </c>
      <c r="Q21" s="61">
        <f t="shared" si="6"/>
        <v>0</v>
      </c>
      <c r="R21" s="61">
        <f t="shared" si="6"/>
        <v>0</v>
      </c>
      <c r="S21" s="61">
        <f t="shared" si="6"/>
        <v>0</v>
      </c>
      <c r="T21" s="61">
        <f t="shared" si="6"/>
        <v>0</v>
      </c>
      <c r="U21" s="61">
        <f t="shared" si="6"/>
        <v>0</v>
      </c>
      <c r="V21" s="61">
        <f t="shared" si="6"/>
        <v>0</v>
      </c>
      <c r="W21" s="61">
        <f t="shared" si="6"/>
        <v>0</v>
      </c>
      <c r="X21" s="61">
        <f t="shared" si="6"/>
        <v>0</v>
      </c>
      <c r="Y21" s="61">
        <f t="shared" si="6"/>
        <v>0</v>
      </c>
      <c r="Z21" s="61">
        <f t="shared" si="6"/>
        <v>0</v>
      </c>
      <c r="AA21" s="61">
        <f t="shared" si="6"/>
        <v>0</v>
      </c>
      <c r="AB21" s="61">
        <f t="shared" si="6"/>
        <v>0</v>
      </c>
      <c r="AC21" s="61">
        <f t="shared" si="6"/>
        <v>0</v>
      </c>
    </row>
    <row r="22" spans="1:29" ht="12.75">
      <c r="A22" s="55" t="s">
        <v>309</v>
      </c>
      <c r="B22" s="56" t="s">
        <v>310</v>
      </c>
      <c r="C22" s="55" t="s">
        <v>364</v>
      </c>
      <c r="D22" s="61" t="s">
        <v>365</v>
      </c>
      <c r="E22" s="61">
        <f aca="true" t="shared" si="7" ref="E22:AC22">SUMIF($B23:$B289,$B22,E23:E50)</f>
        <v>0</v>
      </c>
      <c r="F22" s="61">
        <f t="shared" si="7"/>
        <v>0</v>
      </c>
      <c r="G22" s="61">
        <f t="shared" si="7"/>
        <v>0</v>
      </c>
      <c r="H22" s="61">
        <f t="shared" si="7"/>
        <v>0</v>
      </c>
      <c r="I22" s="61">
        <f t="shared" si="7"/>
        <v>0</v>
      </c>
      <c r="J22" s="61">
        <f t="shared" si="7"/>
        <v>0</v>
      </c>
      <c r="K22" s="61">
        <f t="shared" si="7"/>
        <v>0</v>
      </c>
      <c r="L22" s="61">
        <f t="shared" si="7"/>
        <v>0</v>
      </c>
      <c r="M22" s="61">
        <f t="shared" si="7"/>
        <v>0</v>
      </c>
      <c r="N22" s="61">
        <f t="shared" si="7"/>
        <v>0</v>
      </c>
      <c r="O22" s="61">
        <f t="shared" si="7"/>
        <v>0</v>
      </c>
      <c r="P22" s="61">
        <f t="shared" si="7"/>
        <v>0</v>
      </c>
      <c r="Q22" s="61">
        <f t="shared" si="7"/>
        <v>0</v>
      </c>
      <c r="R22" s="61">
        <f t="shared" si="7"/>
        <v>0</v>
      </c>
      <c r="S22" s="61">
        <f t="shared" si="7"/>
        <v>0</v>
      </c>
      <c r="T22" s="61">
        <f t="shared" si="7"/>
        <v>0</v>
      </c>
      <c r="U22" s="61">
        <f t="shared" si="7"/>
        <v>0</v>
      </c>
      <c r="V22" s="61">
        <f t="shared" si="7"/>
        <v>0</v>
      </c>
      <c r="W22" s="61">
        <f t="shared" si="7"/>
        <v>0</v>
      </c>
      <c r="X22" s="61">
        <f t="shared" si="7"/>
        <v>0</v>
      </c>
      <c r="Y22" s="61">
        <f t="shared" si="7"/>
        <v>0</v>
      </c>
      <c r="Z22" s="61">
        <f t="shared" si="7"/>
        <v>0</v>
      </c>
      <c r="AA22" s="61">
        <f t="shared" si="7"/>
        <v>0</v>
      </c>
      <c r="AB22" s="61">
        <f t="shared" si="7"/>
        <v>0</v>
      </c>
      <c r="AC22" s="61">
        <f t="shared" si="7"/>
        <v>0</v>
      </c>
    </row>
    <row r="23" spans="1:29" ht="12.75">
      <c r="A23" s="57" t="s">
        <v>311</v>
      </c>
      <c r="B23" s="57" t="s">
        <v>312</v>
      </c>
      <c r="C23" s="55" t="s">
        <v>364</v>
      </c>
      <c r="D23" s="63" t="s">
        <v>365</v>
      </c>
      <c r="E23" s="63">
        <f aca="true" t="shared" si="8" ref="E23:AC23">E29+E36+E43+E44+E49+E50</f>
        <v>0</v>
      </c>
      <c r="F23" s="63">
        <f t="shared" si="8"/>
        <v>26.46</v>
      </c>
      <c r="G23" s="63">
        <f t="shared" si="8"/>
        <v>0</v>
      </c>
      <c r="H23" s="63">
        <f t="shared" si="8"/>
        <v>0</v>
      </c>
      <c r="I23" s="63">
        <f t="shared" si="8"/>
        <v>0</v>
      </c>
      <c r="J23" s="63">
        <f t="shared" si="8"/>
        <v>0</v>
      </c>
      <c r="K23" s="63">
        <f t="shared" si="8"/>
        <v>0</v>
      </c>
      <c r="L23" s="63">
        <f t="shared" si="8"/>
        <v>0</v>
      </c>
      <c r="M23" s="63">
        <f t="shared" si="8"/>
        <v>0</v>
      </c>
      <c r="N23" s="63">
        <f t="shared" si="8"/>
        <v>0</v>
      </c>
      <c r="O23" s="63">
        <f t="shared" si="8"/>
        <v>0</v>
      </c>
      <c r="P23" s="63">
        <f t="shared" si="8"/>
        <v>26.46</v>
      </c>
      <c r="Q23" s="63">
        <f t="shared" si="8"/>
        <v>0</v>
      </c>
      <c r="R23" s="63">
        <f t="shared" si="8"/>
        <v>0</v>
      </c>
      <c r="S23" s="63">
        <f t="shared" si="8"/>
        <v>0</v>
      </c>
      <c r="T23" s="63">
        <f t="shared" si="8"/>
        <v>0</v>
      </c>
      <c r="U23" s="63">
        <f t="shared" si="8"/>
        <v>0</v>
      </c>
      <c r="V23" s="63">
        <f t="shared" si="8"/>
        <v>0</v>
      </c>
      <c r="W23" s="63">
        <f t="shared" si="8"/>
        <v>0</v>
      </c>
      <c r="X23" s="63">
        <f t="shared" si="8"/>
        <v>0</v>
      </c>
      <c r="Y23" s="63">
        <f t="shared" si="8"/>
        <v>0</v>
      </c>
      <c r="Z23" s="63">
        <f t="shared" si="8"/>
        <v>26.46</v>
      </c>
      <c r="AA23" s="63">
        <f t="shared" si="8"/>
        <v>0</v>
      </c>
      <c r="AB23" s="63">
        <f t="shared" si="8"/>
        <v>0</v>
      </c>
      <c r="AC23" s="63">
        <f t="shared" si="8"/>
        <v>0</v>
      </c>
    </row>
    <row r="24" spans="1:29" ht="21">
      <c r="A24" s="54" t="s">
        <v>313</v>
      </c>
      <c r="B24" s="54" t="s">
        <v>314</v>
      </c>
      <c r="C24" s="54" t="s">
        <v>364</v>
      </c>
      <c r="D24" s="58" t="s">
        <v>365</v>
      </c>
      <c r="E24" s="58">
        <f aca="true" t="shared" si="9" ref="E24:AC24">E25+E26+E27+E28</f>
        <v>0</v>
      </c>
      <c r="F24" s="58">
        <f t="shared" si="9"/>
        <v>0</v>
      </c>
      <c r="G24" s="58">
        <f t="shared" si="9"/>
        <v>0</v>
      </c>
      <c r="H24" s="58">
        <f t="shared" si="9"/>
        <v>0</v>
      </c>
      <c r="I24" s="58">
        <f t="shared" si="9"/>
        <v>0</v>
      </c>
      <c r="J24" s="58">
        <f t="shared" si="9"/>
        <v>0</v>
      </c>
      <c r="K24" s="58">
        <f t="shared" si="9"/>
        <v>0</v>
      </c>
      <c r="L24" s="58">
        <f t="shared" si="9"/>
        <v>0</v>
      </c>
      <c r="M24" s="58">
        <f t="shared" si="9"/>
        <v>0</v>
      </c>
      <c r="N24" s="58">
        <f t="shared" si="9"/>
        <v>0</v>
      </c>
      <c r="O24" s="58">
        <f t="shared" si="9"/>
        <v>0</v>
      </c>
      <c r="P24" s="58">
        <f t="shared" si="9"/>
        <v>0</v>
      </c>
      <c r="Q24" s="58">
        <f t="shared" si="9"/>
        <v>0</v>
      </c>
      <c r="R24" s="58">
        <f t="shared" si="9"/>
        <v>0</v>
      </c>
      <c r="S24" s="58">
        <f t="shared" si="9"/>
        <v>0</v>
      </c>
      <c r="T24" s="58">
        <f t="shared" si="9"/>
        <v>0</v>
      </c>
      <c r="U24" s="58">
        <f t="shared" si="9"/>
        <v>0</v>
      </c>
      <c r="V24" s="58">
        <f t="shared" si="9"/>
        <v>0</v>
      </c>
      <c r="W24" s="58">
        <f t="shared" si="9"/>
        <v>0</v>
      </c>
      <c r="X24" s="58">
        <f t="shared" si="9"/>
        <v>0</v>
      </c>
      <c r="Y24" s="58">
        <f t="shared" si="9"/>
        <v>0</v>
      </c>
      <c r="Z24" s="58">
        <f t="shared" si="9"/>
        <v>0</v>
      </c>
      <c r="AA24" s="58">
        <f t="shared" si="9"/>
        <v>0</v>
      </c>
      <c r="AB24" s="58">
        <f t="shared" si="9"/>
        <v>0</v>
      </c>
      <c r="AC24" s="58">
        <f t="shared" si="9"/>
        <v>0</v>
      </c>
    </row>
    <row r="25" spans="1:29" ht="42">
      <c r="A25" s="54" t="s">
        <v>315</v>
      </c>
      <c r="B25" s="54" t="s">
        <v>316</v>
      </c>
      <c r="C25" s="54" t="s">
        <v>364</v>
      </c>
      <c r="D25" s="64" t="s">
        <v>365</v>
      </c>
      <c r="E25" s="64">
        <v>0</v>
      </c>
      <c r="F25" s="64">
        <v>0</v>
      </c>
      <c r="G25" s="64">
        <v>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64">
        <v>0</v>
      </c>
      <c r="AB25" s="64">
        <v>0</v>
      </c>
      <c r="AC25" s="64">
        <v>0</v>
      </c>
    </row>
    <row r="26" spans="1:29" ht="31.5">
      <c r="A26" s="54" t="s">
        <v>317</v>
      </c>
      <c r="B26" s="54" t="s">
        <v>318</v>
      </c>
      <c r="C26" s="54" t="s">
        <v>364</v>
      </c>
      <c r="D26" s="64" t="s">
        <v>365</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row>
    <row r="27" spans="1:29" ht="31.5">
      <c r="A27" s="54" t="s">
        <v>319</v>
      </c>
      <c r="B27" s="54" t="s">
        <v>320</v>
      </c>
      <c r="C27" s="54" t="s">
        <v>364</v>
      </c>
      <c r="D27" s="64" t="s">
        <v>365</v>
      </c>
      <c r="E27" s="64">
        <v>0</v>
      </c>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row>
    <row r="28" spans="1:29" ht="21">
      <c r="A28" s="54" t="s">
        <v>321</v>
      </c>
      <c r="B28" s="54" t="s">
        <v>322</v>
      </c>
      <c r="C28" s="54" t="s">
        <v>364</v>
      </c>
      <c r="D28" s="64" t="s">
        <v>365</v>
      </c>
      <c r="E28" s="64">
        <v>0</v>
      </c>
      <c r="F28" s="64">
        <v>0</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row>
    <row r="29" spans="1:29" ht="31.5">
      <c r="A29" s="54" t="s">
        <v>323</v>
      </c>
      <c r="B29" s="54" t="s">
        <v>324</v>
      </c>
      <c r="C29" s="54" t="s">
        <v>364</v>
      </c>
      <c r="D29" s="64" t="s">
        <v>365</v>
      </c>
      <c r="E29" s="64">
        <f aca="true" t="shared" si="10" ref="E29:AC29">E30+E31+E34+E35</f>
        <v>0</v>
      </c>
      <c r="F29" s="64">
        <f>F30+F31+F34+F35</f>
        <v>16.38</v>
      </c>
      <c r="G29" s="64">
        <f t="shared" si="10"/>
        <v>0</v>
      </c>
      <c r="H29" s="64">
        <f t="shared" si="10"/>
        <v>0</v>
      </c>
      <c r="I29" s="64">
        <f t="shared" si="10"/>
        <v>0</v>
      </c>
      <c r="J29" s="64">
        <f t="shared" si="10"/>
        <v>0</v>
      </c>
      <c r="K29" s="64">
        <f t="shared" si="10"/>
        <v>0</v>
      </c>
      <c r="L29" s="64">
        <f t="shared" si="10"/>
        <v>0</v>
      </c>
      <c r="M29" s="64">
        <f t="shared" si="10"/>
        <v>0</v>
      </c>
      <c r="N29" s="64">
        <f t="shared" si="10"/>
        <v>0</v>
      </c>
      <c r="O29" s="64">
        <f t="shared" si="10"/>
        <v>0</v>
      </c>
      <c r="P29" s="64">
        <f t="shared" si="10"/>
        <v>16.38</v>
      </c>
      <c r="Q29" s="64">
        <f t="shared" si="10"/>
        <v>0</v>
      </c>
      <c r="R29" s="64">
        <f t="shared" si="10"/>
        <v>0</v>
      </c>
      <c r="S29" s="64">
        <f t="shared" si="10"/>
        <v>0</v>
      </c>
      <c r="T29" s="64">
        <f t="shared" si="10"/>
        <v>0</v>
      </c>
      <c r="U29" s="64">
        <f t="shared" si="10"/>
        <v>0</v>
      </c>
      <c r="V29" s="64">
        <f t="shared" si="10"/>
        <v>0</v>
      </c>
      <c r="W29" s="64">
        <f t="shared" si="10"/>
        <v>0</v>
      </c>
      <c r="X29" s="64">
        <f t="shared" si="10"/>
        <v>0</v>
      </c>
      <c r="Y29" s="64">
        <f t="shared" si="10"/>
        <v>0</v>
      </c>
      <c r="Z29" s="64">
        <f t="shared" si="10"/>
        <v>16.38</v>
      </c>
      <c r="AA29" s="64">
        <f t="shared" si="10"/>
        <v>0</v>
      </c>
      <c r="AB29" s="64">
        <f t="shared" si="10"/>
        <v>0</v>
      </c>
      <c r="AC29" s="64">
        <f t="shared" si="10"/>
        <v>0</v>
      </c>
    </row>
    <row r="30" spans="1:29" ht="21">
      <c r="A30" s="54" t="s">
        <v>325</v>
      </c>
      <c r="B30" s="54" t="s">
        <v>326</v>
      </c>
      <c r="C30" s="54" t="s">
        <v>364</v>
      </c>
      <c r="D30" s="64" t="s">
        <v>365</v>
      </c>
      <c r="E30" s="64">
        <v>0</v>
      </c>
      <c r="F30" s="64">
        <v>0</v>
      </c>
      <c r="G30" s="64">
        <v>0</v>
      </c>
      <c r="H30" s="64">
        <v>0</v>
      </c>
      <c r="I30" s="64">
        <v>0</v>
      </c>
      <c r="J30" s="64">
        <v>0</v>
      </c>
      <c r="K30" s="64">
        <v>0</v>
      </c>
      <c r="L30" s="64">
        <v>0</v>
      </c>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row>
    <row r="31" spans="1:29" ht="12.75">
      <c r="A31" s="54" t="s">
        <v>327</v>
      </c>
      <c r="B31" s="54" t="s">
        <v>328</v>
      </c>
      <c r="C31" s="54" t="s">
        <v>364</v>
      </c>
      <c r="D31" s="58" t="s">
        <v>365</v>
      </c>
      <c r="E31" s="58">
        <f aca="true" t="shared" si="11" ref="E31:AC31">SUM(E32:E33)</f>
        <v>0</v>
      </c>
      <c r="F31" s="58">
        <f t="shared" si="11"/>
        <v>6.3</v>
      </c>
      <c r="G31" s="58">
        <f t="shared" si="11"/>
        <v>0</v>
      </c>
      <c r="H31" s="58">
        <f t="shared" si="11"/>
        <v>0</v>
      </c>
      <c r="I31" s="58">
        <f t="shared" si="11"/>
        <v>0</v>
      </c>
      <c r="J31" s="58">
        <f t="shared" si="11"/>
        <v>0</v>
      </c>
      <c r="K31" s="58">
        <f t="shared" si="11"/>
        <v>0</v>
      </c>
      <c r="L31" s="58">
        <f t="shared" si="11"/>
        <v>0</v>
      </c>
      <c r="M31" s="58">
        <f t="shared" si="11"/>
        <v>0</v>
      </c>
      <c r="N31" s="58">
        <f t="shared" si="11"/>
        <v>0</v>
      </c>
      <c r="O31" s="58">
        <f t="shared" si="11"/>
        <v>0</v>
      </c>
      <c r="P31" s="58">
        <f t="shared" si="11"/>
        <v>6.3</v>
      </c>
      <c r="Q31" s="58">
        <f t="shared" si="11"/>
        <v>0</v>
      </c>
      <c r="R31" s="58">
        <f t="shared" si="11"/>
        <v>0</v>
      </c>
      <c r="S31" s="58">
        <f t="shared" si="11"/>
        <v>0</v>
      </c>
      <c r="T31" s="58">
        <f t="shared" si="11"/>
        <v>0</v>
      </c>
      <c r="U31" s="58">
        <f t="shared" si="11"/>
        <v>0</v>
      </c>
      <c r="V31" s="58">
        <f t="shared" si="11"/>
        <v>0</v>
      </c>
      <c r="W31" s="58">
        <f t="shared" si="11"/>
        <v>0</v>
      </c>
      <c r="X31" s="58">
        <f t="shared" si="11"/>
        <v>0</v>
      </c>
      <c r="Y31" s="58">
        <f t="shared" si="11"/>
        <v>0</v>
      </c>
      <c r="Z31" s="58">
        <f t="shared" si="11"/>
        <v>6.3</v>
      </c>
      <c r="AA31" s="58">
        <f t="shared" si="11"/>
        <v>0</v>
      </c>
      <c r="AB31" s="58">
        <f t="shared" si="11"/>
        <v>0</v>
      </c>
      <c r="AC31" s="58">
        <f t="shared" si="11"/>
        <v>0</v>
      </c>
    </row>
    <row r="32" spans="1:29" s="138" customFormat="1" ht="31.5">
      <c r="A32" s="113" t="s">
        <v>327</v>
      </c>
      <c r="B32" s="113" t="s">
        <v>484</v>
      </c>
      <c r="C32" s="113" t="s">
        <v>377</v>
      </c>
      <c r="D32" s="115" t="s">
        <v>365</v>
      </c>
      <c r="E32" s="115">
        <v>0</v>
      </c>
      <c r="F32" s="115">
        <v>2.52</v>
      </c>
      <c r="G32" s="115">
        <v>0</v>
      </c>
      <c r="H32" s="115">
        <v>0</v>
      </c>
      <c r="I32" s="115">
        <v>0</v>
      </c>
      <c r="J32" s="115">
        <v>0</v>
      </c>
      <c r="K32" s="115">
        <v>0</v>
      </c>
      <c r="L32" s="115">
        <v>0</v>
      </c>
      <c r="M32" s="115">
        <v>0</v>
      </c>
      <c r="N32" s="115">
        <v>0</v>
      </c>
      <c r="O32" s="115">
        <v>0</v>
      </c>
      <c r="P32" s="115">
        <v>2.52</v>
      </c>
      <c r="Q32" s="115">
        <v>0</v>
      </c>
      <c r="R32" s="115">
        <v>0</v>
      </c>
      <c r="S32" s="115">
        <v>0</v>
      </c>
      <c r="T32" s="115">
        <v>0</v>
      </c>
      <c r="U32" s="115">
        <v>0</v>
      </c>
      <c r="V32" s="115">
        <v>0</v>
      </c>
      <c r="W32" s="115">
        <v>0</v>
      </c>
      <c r="X32" s="115">
        <v>0</v>
      </c>
      <c r="Y32" s="115">
        <f aca="true" t="shared" si="12" ref="Y32:AC33">J32+O32+T32</f>
        <v>0</v>
      </c>
      <c r="Z32" s="115">
        <f t="shared" si="12"/>
        <v>2.52</v>
      </c>
      <c r="AA32" s="115">
        <f t="shared" si="12"/>
        <v>0</v>
      </c>
      <c r="AB32" s="115">
        <f t="shared" si="12"/>
        <v>0</v>
      </c>
      <c r="AC32" s="115">
        <f t="shared" si="12"/>
        <v>0</v>
      </c>
    </row>
    <row r="33" spans="1:29" s="138" customFormat="1" ht="31.5">
      <c r="A33" s="113" t="s">
        <v>327</v>
      </c>
      <c r="B33" s="113" t="s">
        <v>486</v>
      </c>
      <c r="C33" s="113" t="s">
        <v>378</v>
      </c>
      <c r="D33" s="115" t="s">
        <v>365</v>
      </c>
      <c r="E33" s="115">
        <v>0</v>
      </c>
      <c r="F33" s="115">
        <v>3.78</v>
      </c>
      <c r="G33" s="115">
        <v>0</v>
      </c>
      <c r="H33" s="115">
        <v>0</v>
      </c>
      <c r="I33" s="115">
        <v>0</v>
      </c>
      <c r="J33" s="115">
        <v>0</v>
      </c>
      <c r="K33" s="115">
        <v>0</v>
      </c>
      <c r="L33" s="115">
        <v>0</v>
      </c>
      <c r="M33" s="115">
        <v>0</v>
      </c>
      <c r="N33" s="115">
        <v>0</v>
      </c>
      <c r="O33" s="115">
        <v>0</v>
      </c>
      <c r="P33" s="115">
        <v>3.78</v>
      </c>
      <c r="Q33" s="115">
        <v>0</v>
      </c>
      <c r="R33" s="115">
        <v>0</v>
      </c>
      <c r="S33" s="115">
        <v>0</v>
      </c>
      <c r="T33" s="115">
        <v>0</v>
      </c>
      <c r="U33" s="115">
        <v>0</v>
      </c>
      <c r="V33" s="115">
        <v>0</v>
      </c>
      <c r="W33" s="115">
        <v>0</v>
      </c>
      <c r="X33" s="115">
        <v>0</v>
      </c>
      <c r="Y33" s="115">
        <f t="shared" si="12"/>
        <v>0</v>
      </c>
      <c r="Z33" s="115">
        <f t="shared" si="12"/>
        <v>3.78</v>
      </c>
      <c r="AA33" s="115">
        <f t="shared" si="12"/>
        <v>0</v>
      </c>
      <c r="AB33" s="115">
        <f t="shared" si="12"/>
        <v>0</v>
      </c>
      <c r="AC33" s="115">
        <f t="shared" si="12"/>
        <v>0</v>
      </c>
    </row>
    <row r="34" spans="1:29" ht="12.75">
      <c r="A34" s="54" t="s">
        <v>329</v>
      </c>
      <c r="B34" s="54" t="s">
        <v>330</v>
      </c>
      <c r="C34" s="54" t="s">
        <v>364</v>
      </c>
      <c r="D34" s="64" t="s">
        <v>365</v>
      </c>
      <c r="E34" s="64">
        <v>0</v>
      </c>
      <c r="F34" s="64">
        <v>0</v>
      </c>
      <c r="G34" s="64">
        <v>0</v>
      </c>
      <c r="H34" s="64">
        <v>0</v>
      </c>
      <c r="I34" s="64">
        <v>0</v>
      </c>
      <c r="J34" s="64">
        <v>0</v>
      </c>
      <c r="K34" s="64">
        <v>0</v>
      </c>
      <c r="L34" s="64">
        <v>0</v>
      </c>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row>
    <row r="35" spans="1:29" ht="21">
      <c r="A35" s="54" t="s">
        <v>331</v>
      </c>
      <c r="B35" s="54" t="s">
        <v>332</v>
      </c>
      <c r="C35" s="54" t="s">
        <v>364</v>
      </c>
      <c r="D35" s="64" t="s">
        <v>365</v>
      </c>
      <c r="E35" s="64">
        <f aca="true" t="shared" si="13" ref="E35:AC35">SUM(E36:E37)</f>
        <v>0</v>
      </c>
      <c r="F35" s="64">
        <f t="shared" si="13"/>
        <v>10.08</v>
      </c>
      <c r="G35" s="64">
        <f t="shared" si="13"/>
        <v>0</v>
      </c>
      <c r="H35" s="64">
        <f t="shared" si="13"/>
        <v>0</v>
      </c>
      <c r="I35" s="64">
        <f t="shared" si="13"/>
        <v>0</v>
      </c>
      <c r="J35" s="64">
        <f t="shared" si="13"/>
        <v>0</v>
      </c>
      <c r="K35" s="64">
        <f t="shared" si="13"/>
        <v>0</v>
      </c>
      <c r="L35" s="64">
        <f t="shared" si="13"/>
        <v>0</v>
      </c>
      <c r="M35" s="64">
        <f t="shared" si="13"/>
        <v>0</v>
      </c>
      <c r="N35" s="64">
        <f t="shared" si="13"/>
        <v>0</v>
      </c>
      <c r="O35" s="64">
        <f t="shared" si="13"/>
        <v>0</v>
      </c>
      <c r="P35" s="64">
        <f t="shared" si="13"/>
        <v>10.08</v>
      </c>
      <c r="Q35" s="64">
        <f t="shared" si="13"/>
        <v>0</v>
      </c>
      <c r="R35" s="64">
        <f t="shared" si="13"/>
        <v>0</v>
      </c>
      <c r="S35" s="64">
        <f t="shared" si="13"/>
        <v>0</v>
      </c>
      <c r="T35" s="64">
        <f t="shared" si="13"/>
        <v>0</v>
      </c>
      <c r="U35" s="64">
        <f t="shared" si="13"/>
        <v>0</v>
      </c>
      <c r="V35" s="64">
        <f t="shared" si="13"/>
        <v>0</v>
      </c>
      <c r="W35" s="64">
        <f t="shared" si="13"/>
        <v>0</v>
      </c>
      <c r="X35" s="64">
        <f t="shared" si="13"/>
        <v>0</v>
      </c>
      <c r="Y35" s="64">
        <f t="shared" si="13"/>
        <v>0</v>
      </c>
      <c r="Z35" s="64">
        <f t="shared" si="13"/>
        <v>10.08</v>
      </c>
      <c r="AA35" s="64">
        <f t="shared" si="13"/>
        <v>0</v>
      </c>
      <c r="AB35" s="64">
        <f t="shared" si="13"/>
        <v>0</v>
      </c>
      <c r="AC35" s="64">
        <f t="shared" si="13"/>
        <v>0</v>
      </c>
    </row>
    <row r="36" spans="1:29" ht="21">
      <c r="A36" s="87" t="s">
        <v>333</v>
      </c>
      <c r="B36" s="87" t="s">
        <v>334</v>
      </c>
      <c r="C36" s="87" t="s">
        <v>364</v>
      </c>
      <c r="D36" s="64" t="s">
        <v>365</v>
      </c>
      <c r="E36" s="88">
        <f aca="true" t="shared" si="14" ref="E36:AC36">E37+E38+E41+E42</f>
        <v>0</v>
      </c>
      <c r="F36" s="88">
        <f t="shared" si="14"/>
        <v>10.08</v>
      </c>
      <c r="G36" s="88">
        <f t="shared" si="14"/>
        <v>0</v>
      </c>
      <c r="H36" s="88">
        <f t="shared" si="14"/>
        <v>0</v>
      </c>
      <c r="I36" s="88">
        <f t="shared" si="14"/>
        <v>0</v>
      </c>
      <c r="J36" s="88">
        <f t="shared" si="14"/>
        <v>0</v>
      </c>
      <c r="K36" s="88">
        <f t="shared" si="14"/>
        <v>0</v>
      </c>
      <c r="L36" s="88">
        <f t="shared" si="14"/>
        <v>0</v>
      </c>
      <c r="M36" s="88">
        <f t="shared" si="14"/>
        <v>0</v>
      </c>
      <c r="N36" s="88">
        <f t="shared" si="14"/>
        <v>0</v>
      </c>
      <c r="O36" s="88">
        <f t="shared" si="14"/>
        <v>0</v>
      </c>
      <c r="P36" s="88">
        <f t="shared" si="14"/>
        <v>10.08</v>
      </c>
      <c r="Q36" s="88">
        <f t="shared" si="14"/>
        <v>0</v>
      </c>
      <c r="R36" s="88">
        <f t="shared" si="14"/>
        <v>0</v>
      </c>
      <c r="S36" s="88">
        <f t="shared" si="14"/>
        <v>0</v>
      </c>
      <c r="T36" s="88">
        <f t="shared" si="14"/>
        <v>0</v>
      </c>
      <c r="U36" s="88">
        <f t="shared" si="14"/>
        <v>0</v>
      </c>
      <c r="V36" s="88">
        <f t="shared" si="14"/>
        <v>0</v>
      </c>
      <c r="W36" s="88">
        <f t="shared" si="14"/>
        <v>0</v>
      </c>
      <c r="X36" s="88">
        <f t="shared" si="14"/>
        <v>0</v>
      </c>
      <c r="Y36" s="88">
        <f t="shared" si="14"/>
        <v>0</v>
      </c>
      <c r="Z36" s="88">
        <f t="shared" si="14"/>
        <v>10.08</v>
      </c>
      <c r="AA36" s="88">
        <f t="shared" si="14"/>
        <v>0</v>
      </c>
      <c r="AB36" s="88">
        <f t="shared" si="14"/>
        <v>0</v>
      </c>
      <c r="AC36" s="88">
        <f t="shared" si="14"/>
        <v>0</v>
      </c>
    </row>
    <row r="37" spans="1:29" ht="21">
      <c r="A37" s="87" t="s">
        <v>335</v>
      </c>
      <c r="B37" s="87" t="s">
        <v>336</v>
      </c>
      <c r="C37" s="87" t="s">
        <v>364</v>
      </c>
      <c r="D37" s="64" t="s">
        <v>365</v>
      </c>
      <c r="E37" s="88">
        <v>0</v>
      </c>
      <c r="F37" s="88">
        <v>0</v>
      </c>
      <c r="G37" s="88">
        <v>0</v>
      </c>
      <c r="H37" s="88">
        <v>0</v>
      </c>
      <c r="I37" s="88">
        <v>0</v>
      </c>
      <c r="J37" s="88">
        <v>0</v>
      </c>
      <c r="K37" s="88">
        <v>0</v>
      </c>
      <c r="L37" s="88">
        <v>0</v>
      </c>
      <c r="M37" s="88">
        <v>0</v>
      </c>
      <c r="N37" s="88">
        <v>0</v>
      </c>
      <c r="O37" s="88">
        <v>0</v>
      </c>
      <c r="P37" s="88">
        <v>0</v>
      </c>
      <c r="Q37" s="88">
        <v>0</v>
      </c>
      <c r="R37" s="88">
        <v>0</v>
      </c>
      <c r="S37" s="88">
        <v>0</v>
      </c>
      <c r="T37" s="88">
        <v>0</v>
      </c>
      <c r="U37" s="88">
        <v>0</v>
      </c>
      <c r="V37" s="88">
        <v>0</v>
      </c>
      <c r="W37" s="88">
        <v>0</v>
      </c>
      <c r="X37" s="88">
        <v>0</v>
      </c>
      <c r="Y37" s="88">
        <v>0</v>
      </c>
      <c r="Z37" s="88">
        <v>0</v>
      </c>
      <c r="AA37" s="88">
        <v>0</v>
      </c>
      <c r="AB37" s="88">
        <v>0</v>
      </c>
      <c r="AC37" s="88">
        <v>0</v>
      </c>
    </row>
    <row r="38" spans="1:29" ht="21">
      <c r="A38" s="54" t="s">
        <v>337</v>
      </c>
      <c r="B38" s="54" t="s">
        <v>338</v>
      </c>
      <c r="C38" s="54" t="s">
        <v>364</v>
      </c>
      <c r="D38" s="54" t="s">
        <v>365</v>
      </c>
      <c r="E38" s="64">
        <f>SUM(E39:E40)</f>
        <v>0</v>
      </c>
      <c r="F38" s="64">
        <f>SUM(F39:F40)</f>
        <v>10.08</v>
      </c>
      <c r="G38" s="64">
        <f aca="true" t="shared" si="15" ref="G38:AC38">SUM(G39:G40)</f>
        <v>0</v>
      </c>
      <c r="H38" s="64">
        <f t="shared" si="15"/>
        <v>0</v>
      </c>
      <c r="I38" s="64">
        <f t="shared" si="15"/>
        <v>0</v>
      </c>
      <c r="J38" s="64">
        <f t="shared" si="15"/>
        <v>0</v>
      </c>
      <c r="K38" s="64">
        <f t="shared" si="15"/>
        <v>0</v>
      </c>
      <c r="L38" s="64">
        <f t="shared" si="15"/>
        <v>0</v>
      </c>
      <c r="M38" s="64">
        <f t="shared" si="15"/>
        <v>0</v>
      </c>
      <c r="N38" s="64">
        <f t="shared" si="15"/>
        <v>0</v>
      </c>
      <c r="O38" s="64">
        <f t="shared" si="15"/>
        <v>0</v>
      </c>
      <c r="P38" s="64">
        <f t="shared" si="15"/>
        <v>10.08</v>
      </c>
      <c r="Q38" s="64">
        <f t="shared" si="15"/>
        <v>0</v>
      </c>
      <c r="R38" s="64">
        <f t="shared" si="15"/>
        <v>0</v>
      </c>
      <c r="S38" s="64">
        <f t="shared" si="15"/>
        <v>0</v>
      </c>
      <c r="T38" s="64">
        <f t="shared" si="15"/>
        <v>0</v>
      </c>
      <c r="U38" s="64">
        <f t="shared" si="15"/>
        <v>0</v>
      </c>
      <c r="V38" s="64">
        <f t="shared" si="15"/>
        <v>0</v>
      </c>
      <c r="W38" s="64">
        <f t="shared" si="15"/>
        <v>0</v>
      </c>
      <c r="X38" s="64">
        <f t="shared" si="15"/>
        <v>0</v>
      </c>
      <c r="Y38" s="64">
        <f t="shared" si="15"/>
        <v>0</v>
      </c>
      <c r="Z38" s="64">
        <f t="shared" si="15"/>
        <v>10.08</v>
      </c>
      <c r="AA38" s="64">
        <f t="shared" si="15"/>
        <v>0</v>
      </c>
      <c r="AB38" s="64">
        <f t="shared" si="15"/>
        <v>0</v>
      </c>
      <c r="AC38" s="64">
        <f t="shared" si="15"/>
        <v>0</v>
      </c>
    </row>
    <row r="39" spans="1:29" s="138" customFormat="1" ht="31.5">
      <c r="A39" s="113" t="s">
        <v>337</v>
      </c>
      <c r="B39" s="113" t="s">
        <v>483</v>
      </c>
      <c r="C39" s="113" t="s">
        <v>614</v>
      </c>
      <c r="D39" s="115" t="s">
        <v>365</v>
      </c>
      <c r="E39" s="116">
        <v>0</v>
      </c>
      <c r="F39" s="115">
        <v>5.67</v>
      </c>
      <c r="G39" s="115">
        <v>0</v>
      </c>
      <c r="H39" s="115">
        <v>0</v>
      </c>
      <c r="I39" s="115">
        <v>0</v>
      </c>
      <c r="J39" s="115">
        <v>0</v>
      </c>
      <c r="K39" s="115">
        <v>0</v>
      </c>
      <c r="L39" s="115">
        <v>0</v>
      </c>
      <c r="M39" s="115">
        <v>0</v>
      </c>
      <c r="N39" s="115">
        <v>0</v>
      </c>
      <c r="O39" s="115">
        <v>0</v>
      </c>
      <c r="P39" s="115">
        <v>5.67</v>
      </c>
      <c r="Q39" s="115">
        <v>0</v>
      </c>
      <c r="R39" s="115">
        <v>0</v>
      </c>
      <c r="S39" s="115">
        <v>0</v>
      </c>
      <c r="T39" s="115">
        <v>0</v>
      </c>
      <c r="U39" s="115">
        <v>0</v>
      </c>
      <c r="V39" s="115">
        <v>0</v>
      </c>
      <c r="W39" s="115">
        <v>0</v>
      </c>
      <c r="X39" s="115">
        <v>0</v>
      </c>
      <c r="Y39" s="115">
        <f aca="true" t="shared" si="16" ref="Y39:AC40">J39+O39+T39</f>
        <v>0</v>
      </c>
      <c r="Z39" s="115">
        <f t="shared" si="16"/>
        <v>5.67</v>
      </c>
      <c r="AA39" s="115">
        <f t="shared" si="16"/>
        <v>0</v>
      </c>
      <c r="AB39" s="115">
        <f t="shared" si="16"/>
        <v>0</v>
      </c>
      <c r="AC39" s="115">
        <f t="shared" si="16"/>
        <v>0</v>
      </c>
    </row>
    <row r="40" spans="1:29" s="138" customFormat="1" ht="42">
      <c r="A40" s="113" t="s">
        <v>337</v>
      </c>
      <c r="B40" s="113" t="s">
        <v>485</v>
      </c>
      <c r="C40" s="113" t="s">
        <v>376</v>
      </c>
      <c r="D40" s="115" t="s">
        <v>365</v>
      </c>
      <c r="E40" s="116">
        <v>0</v>
      </c>
      <c r="F40" s="115">
        <v>4.41</v>
      </c>
      <c r="G40" s="115">
        <v>0</v>
      </c>
      <c r="H40" s="115">
        <v>0</v>
      </c>
      <c r="I40" s="115">
        <v>0</v>
      </c>
      <c r="J40" s="115">
        <v>0</v>
      </c>
      <c r="K40" s="115">
        <v>0</v>
      </c>
      <c r="L40" s="115">
        <v>0</v>
      </c>
      <c r="M40" s="115">
        <v>0</v>
      </c>
      <c r="N40" s="115">
        <v>0</v>
      </c>
      <c r="O40" s="115">
        <v>0</v>
      </c>
      <c r="P40" s="115">
        <v>4.41</v>
      </c>
      <c r="Q40" s="115">
        <v>0</v>
      </c>
      <c r="R40" s="115">
        <v>0</v>
      </c>
      <c r="S40" s="115">
        <v>0</v>
      </c>
      <c r="T40" s="115">
        <v>0</v>
      </c>
      <c r="U40" s="115">
        <v>0</v>
      </c>
      <c r="V40" s="115">
        <v>0</v>
      </c>
      <c r="W40" s="115">
        <v>0</v>
      </c>
      <c r="X40" s="115">
        <v>0</v>
      </c>
      <c r="Y40" s="115">
        <f t="shared" si="16"/>
        <v>0</v>
      </c>
      <c r="Z40" s="115">
        <f t="shared" si="16"/>
        <v>4.41</v>
      </c>
      <c r="AA40" s="115">
        <f t="shared" si="16"/>
        <v>0</v>
      </c>
      <c r="AB40" s="115">
        <f t="shared" si="16"/>
        <v>0</v>
      </c>
      <c r="AC40" s="115">
        <f t="shared" si="16"/>
        <v>0</v>
      </c>
    </row>
    <row r="41" spans="1:29" ht="21">
      <c r="A41" s="54" t="s">
        <v>339</v>
      </c>
      <c r="B41" s="54" t="s">
        <v>340</v>
      </c>
      <c r="C41" s="54" t="s">
        <v>364</v>
      </c>
      <c r="D41" s="54" t="s">
        <v>365</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row>
    <row r="42" spans="1:29" ht="21">
      <c r="A42" s="54" t="s">
        <v>341</v>
      </c>
      <c r="B42" s="54" t="s">
        <v>342</v>
      </c>
      <c r="C42" s="54" t="s">
        <v>364</v>
      </c>
      <c r="D42" s="54" t="s">
        <v>365</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V42" s="58">
        <v>0</v>
      </c>
      <c r="W42" s="58">
        <v>0</v>
      </c>
      <c r="X42" s="58">
        <v>0</v>
      </c>
      <c r="Y42" s="58">
        <v>0</v>
      </c>
      <c r="Z42" s="58">
        <v>0</v>
      </c>
      <c r="AA42" s="58">
        <v>0</v>
      </c>
      <c r="AB42" s="58">
        <v>0</v>
      </c>
      <c r="AC42" s="58">
        <v>0</v>
      </c>
    </row>
    <row r="43" spans="1:29" ht="31.5">
      <c r="A43" s="54" t="s">
        <v>343</v>
      </c>
      <c r="B43" s="54" t="s">
        <v>344</v>
      </c>
      <c r="C43" s="54" t="s">
        <v>364</v>
      </c>
      <c r="D43" s="54" t="s">
        <v>365</v>
      </c>
      <c r="E43" s="58">
        <v>0</v>
      </c>
      <c r="F43" s="58">
        <v>0</v>
      </c>
      <c r="G43" s="58">
        <v>0</v>
      </c>
      <c r="H43" s="58">
        <v>0</v>
      </c>
      <c r="I43" s="58">
        <v>0</v>
      </c>
      <c r="J43" s="58">
        <v>0</v>
      </c>
      <c r="K43" s="58">
        <v>0</v>
      </c>
      <c r="L43" s="58">
        <v>0</v>
      </c>
      <c r="M43" s="58">
        <v>0</v>
      </c>
      <c r="N43" s="58">
        <v>0</v>
      </c>
      <c r="O43" s="58">
        <v>0</v>
      </c>
      <c r="P43" s="58">
        <v>0</v>
      </c>
      <c r="Q43" s="58">
        <v>0</v>
      </c>
      <c r="R43" s="58">
        <v>0</v>
      </c>
      <c r="S43" s="58">
        <v>0</v>
      </c>
      <c r="T43" s="58">
        <v>0</v>
      </c>
      <c r="U43" s="58">
        <v>0</v>
      </c>
      <c r="V43" s="58">
        <v>0</v>
      </c>
      <c r="W43" s="58">
        <v>0</v>
      </c>
      <c r="X43" s="58">
        <v>0</v>
      </c>
      <c r="Y43" s="58">
        <v>0</v>
      </c>
      <c r="Z43" s="58">
        <v>0</v>
      </c>
      <c r="AA43" s="58">
        <v>0</v>
      </c>
      <c r="AB43" s="58">
        <v>0</v>
      </c>
      <c r="AC43" s="58">
        <v>0</v>
      </c>
    </row>
    <row r="44" spans="1:29" ht="12.75">
      <c r="A44" s="54" t="s">
        <v>345</v>
      </c>
      <c r="B44" s="54" t="s">
        <v>346</v>
      </c>
      <c r="C44" s="54" t="s">
        <v>364</v>
      </c>
      <c r="D44" s="54" t="s">
        <v>365</v>
      </c>
      <c r="E44" s="64">
        <f>E45+E46+E47+E48</f>
        <v>0</v>
      </c>
      <c r="F44" s="64">
        <v>0</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64">
        <v>0</v>
      </c>
      <c r="X44" s="64">
        <v>0</v>
      </c>
      <c r="Y44" s="64">
        <v>0</v>
      </c>
      <c r="Z44" s="64">
        <v>0</v>
      </c>
      <c r="AA44" s="64">
        <v>0</v>
      </c>
      <c r="AB44" s="64">
        <v>0</v>
      </c>
      <c r="AC44" s="64">
        <v>0</v>
      </c>
    </row>
    <row r="45" spans="1:29" ht="21">
      <c r="A45" s="54" t="s">
        <v>347</v>
      </c>
      <c r="B45" s="54" t="s">
        <v>348</v>
      </c>
      <c r="C45" s="54" t="s">
        <v>364</v>
      </c>
      <c r="D45" s="54" t="s">
        <v>365</v>
      </c>
      <c r="E45" s="64">
        <v>0</v>
      </c>
      <c r="F45" s="64">
        <v>0</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row>
    <row r="46" spans="1:29" ht="12.75">
      <c r="A46" s="54" t="s">
        <v>349</v>
      </c>
      <c r="B46" s="54" t="s">
        <v>350</v>
      </c>
      <c r="C46" s="54" t="s">
        <v>364</v>
      </c>
      <c r="D46" s="54" t="s">
        <v>365</v>
      </c>
      <c r="E46" s="64">
        <v>0</v>
      </c>
      <c r="F46" s="64">
        <v>0</v>
      </c>
      <c r="G46" s="64">
        <v>0</v>
      </c>
      <c r="H46" s="64">
        <v>0</v>
      </c>
      <c r="I46" s="64">
        <v>0</v>
      </c>
      <c r="J46" s="64">
        <v>0</v>
      </c>
      <c r="K46" s="64">
        <v>0</v>
      </c>
      <c r="L46" s="64">
        <v>0</v>
      </c>
      <c r="M46" s="64">
        <v>0</v>
      </c>
      <c r="N46" s="64">
        <v>0</v>
      </c>
      <c r="O46" s="64">
        <v>0</v>
      </c>
      <c r="P46" s="64">
        <v>0</v>
      </c>
      <c r="Q46" s="64">
        <v>0</v>
      </c>
      <c r="R46" s="64">
        <v>0</v>
      </c>
      <c r="S46" s="64">
        <v>0</v>
      </c>
      <c r="T46" s="64">
        <v>0</v>
      </c>
      <c r="U46" s="64">
        <v>0</v>
      </c>
      <c r="V46" s="64">
        <v>0</v>
      </c>
      <c r="W46" s="64">
        <v>0</v>
      </c>
      <c r="X46" s="64">
        <v>0</v>
      </c>
      <c r="Y46" s="64">
        <v>0</v>
      </c>
      <c r="Z46" s="64">
        <v>0</v>
      </c>
      <c r="AA46" s="64">
        <v>0</v>
      </c>
      <c r="AB46" s="64">
        <v>0</v>
      </c>
      <c r="AC46" s="64">
        <v>0</v>
      </c>
    </row>
    <row r="47" spans="1:29" ht="12.75">
      <c r="A47" s="54" t="s">
        <v>351</v>
      </c>
      <c r="B47" s="54" t="s">
        <v>352</v>
      </c>
      <c r="C47" s="54" t="s">
        <v>364</v>
      </c>
      <c r="D47" s="54" t="s">
        <v>365</v>
      </c>
      <c r="E47" s="64">
        <v>0</v>
      </c>
      <c r="F47" s="64">
        <v>0</v>
      </c>
      <c r="G47" s="64">
        <v>0</v>
      </c>
      <c r="H47" s="64">
        <v>0</v>
      </c>
      <c r="I47" s="64">
        <v>0</v>
      </c>
      <c r="J47" s="64">
        <v>0</v>
      </c>
      <c r="K47" s="64">
        <v>0</v>
      </c>
      <c r="L47" s="64">
        <v>0</v>
      </c>
      <c r="M47" s="64">
        <v>0</v>
      </c>
      <c r="N47" s="64">
        <v>0</v>
      </c>
      <c r="O47" s="64">
        <v>0</v>
      </c>
      <c r="P47" s="64">
        <v>0</v>
      </c>
      <c r="Q47" s="64">
        <v>0</v>
      </c>
      <c r="R47" s="64">
        <v>0</v>
      </c>
      <c r="S47" s="64">
        <v>0</v>
      </c>
      <c r="T47" s="64">
        <v>0</v>
      </c>
      <c r="U47" s="64">
        <v>0</v>
      </c>
      <c r="V47" s="64">
        <v>0</v>
      </c>
      <c r="W47" s="64">
        <v>0</v>
      </c>
      <c r="X47" s="64">
        <v>0</v>
      </c>
      <c r="Y47" s="64">
        <v>0</v>
      </c>
      <c r="Z47" s="64">
        <v>0</v>
      </c>
      <c r="AA47" s="64">
        <v>0</v>
      </c>
      <c r="AB47" s="64">
        <v>0</v>
      </c>
      <c r="AC47" s="64">
        <v>0</v>
      </c>
    </row>
    <row r="48" spans="1:29" ht="12.75">
      <c r="A48" s="54" t="s">
        <v>353</v>
      </c>
      <c r="B48" s="54" t="s">
        <v>354</v>
      </c>
      <c r="C48" s="54" t="s">
        <v>364</v>
      </c>
      <c r="D48" s="54" t="s">
        <v>365</v>
      </c>
      <c r="E48" s="64">
        <v>0</v>
      </c>
      <c r="F48" s="64">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v>
      </c>
      <c r="X48" s="64">
        <v>0</v>
      </c>
      <c r="Y48" s="64">
        <v>0</v>
      </c>
      <c r="Z48" s="64">
        <v>0</v>
      </c>
      <c r="AA48" s="64">
        <v>0</v>
      </c>
      <c r="AB48" s="64">
        <v>0</v>
      </c>
      <c r="AC48" s="64">
        <v>0</v>
      </c>
    </row>
    <row r="49" spans="1:29" ht="21">
      <c r="A49" s="54" t="s">
        <v>355</v>
      </c>
      <c r="B49" s="54" t="s">
        <v>356</v>
      </c>
      <c r="C49" s="54" t="s">
        <v>364</v>
      </c>
      <c r="D49" s="54" t="s">
        <v>365</v>
      </c>
      <c r="E49" s="64">
        <v>0</v>
      </c>
      <c r="F49" s="64">
        <v>0</v>
      </c>
      <c r="G49" s="64">
        <v>0</v>
      </c>
      <c r="H49" s="64">
        <v>0</v>
      </c>
      <c r="I49" s="64">
        <v>0</v>
      </c>
      <c r="J49" s="64">
        <v>0</v>
      </c>
      <c r="K49" s="64">
        <v>0</v>
      </c>
      <c r="L49" s="64">
        <v>0</v>
      </c>
      <c r="M49" s="64">
        <v>0</v>
      </c>
      <c r="N49" s="64">
        <v>0</v>
      </c>
      <c r="O49" s="64">
        <v>0</v>
      </c>
      <c r="P49" s="64">
        <v>0</v>
      </c>
      <c r="Q49" s="64">
        <v>0</v>
      </c>
      <c r="R49" s="64">
        <v>0</v>
      </c>
      <c r="S49" s="64">
        <v>0</v>
      </c>
      <c r="T49" s="64">
        <v>0</v>
      </c>
      <c r="U49" s="64">
        <v>0</v>
      </c>
      <c r="V49" s="64">
        <v>0</v>
      </c>
      <c r="W49" s="64">
        <v>0</v>
      </c>
      <c r="X49" s="64">
        <v>0</v>
      </c>
      <c r="Y49" s="64">
        <v>0</v>
      </c>
      <c r="Z49" s="64">
        <v>0</v>
      </c>
      <c r="AA49" s="64">
        <v>0</v>
      </c>
      <c r="AB49" s="64">
        <v>0</v>
      </c>
      <c r="AC49" s="64">
        <v>0</v>
      </c>
    </row>
    <row r="50" spans="1:29" ht="12.75">
      <c r="A50" s="54" t="s">
        <v>357</v>
      </c>
      <c r="B50" s="54" t="s">
        <v>358</v>
      </c>
      <c r="C50" s="54" t="s">
        <v>364</v>
      </c>
      <c r="D50" s="54" t="s">
        <v>365</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V50" s="58">
        <v>0</v>
      </c>
      <c r="W50" s="58">
        <v>0</v>
      </c>
      <c r="X50" s="58">
        <v>0</v>
      </c>
      <c r="Y50" s="58">
        <v>0</v>
      </c>
      <c r="Z50" s="58">
        <v>0</v>
      </c>
      <c r="AA50" s="58">
        <v>0</v>
      </c>
      <c r="AB50" s="58">
        <v>0</v>
      </c>
      <c r="AC50" s="58">
        <v>0</v>
      </c>
    </row>
  </sheetData>
  <sheetProtection/>
  <mergeCells count="20">
    <mergeCell ref="A5:AC5"/>
    <mergeCell ref="A6:AC6"/>
    <mergeCell ref="A8:AC8"/>
    <mergeCell ref="J10:AC10"/>
    <mergeCell ref="J11:N11"/>
    <mergeCell ref="O11:S11"/>
    <mergeCell ref="T11:X11"/>
    <mergeCell ref="Y11:AC11"/>
    <mergeCell ref="D10:D13"/>
    <mergeCell ref="E10:I11"/>
    <mergeCell ref="E12:I12"/>
    <mergeCell ref="J12:N12"/>
    <mergeCell ref="O12:S12"/>
    <mergeCell ref="T12:X12"/>
    <mergeCell ref="Y12:AC12"/>
    <mergeCell ref="Z1:AC1"/>
    <mergeCell ref="A3:AC3"/>
    <mergeCell ref="A10:A13"/>
    <mergeCell ref="B10:B13"/>
    <mergeCell ref="C10:C13"/>
  </mergeCells>
  <printOptions/>
  <pageMargins left="0.7" right="0.7" top="0.75" bottom="0.75" header="0.3" footer="0.3"/>
  <pageSetup horizontalDpi="600" verticalDpi="600" orientation="portrait" paperSize="9" r:id="rId1"/>
  <ignoredErrors>
    <ignoredError sqref="E31 E38:AC38 F31:AC31" formulaRange="1"/>
    <ignoredError sqref="E14:AC14 A41 A32:A35 A39:A40 A36:A37 A38 A42:A45 A46:A50" twoDigitTextYear="1"/>
    <ignoredError sqref="A23:A24" numberStoredAsText="1"/>
    <ignoredError sqref="A25:A31" numberStoredAsText="1" twoDigitTextYear="1"/>
  </ignoredErrors>
</worksheet>
</file>

<file path=xl/worksheets/sheet8.xml><?xml version="1.0" encoding="utf-8"?>
<worksheet xmlns="http://schemas.openxmlformats.org/spreadsheetml/2006/main" xmlns:r="http://schemas.openxmlformats.org/officeDocument/2006/relationships">
  <dimension ref="A1:I106"/>
  <sheetViews>
    <sheetView view="pageBreakPreview" zoomScaleSheetLayoutView="100" zoomScalePageLayoutView="0" workbookViewId="0" topLeftCell="A13">
      <selection activeCell="C49" sqref="C49"/>
    </sheetView>
  </sheetViews>
  <sheetFormatPr defaultColWidth="9.00390625" defaultRowHeight="12.75"/>
  <cols>
    <col min="2" max="2" width="43.25390625" style="0" customWidth="1"/>
    <col min="3" max="3" width="10.25390625" style="0" customWidth="1"/>
    <col min="4" max="4" width="15.375" style="0" customWidth="1"/>
    <col min="5" max="5" width="31.00390625" style="0" customWidth="1"/>
    <col min="6" max="6" width="9.125" style="0" customWidth="1"/>
    <col min="7" max="7" width="8.25390625" style="0" customWidth="1"/>
    <col min="8" max="8" width="14.375" style="0" customWidth="1"/>
    <col min="9" max="9" width="25.875" style="0" customWidth="1"/>
  </cols>
  <sheetData>
    <row r="1" spans="1:9" ht="39.75" customHeight="1">
      <c r="A1" s="19"/>
      <c r="B1" s="19"/>
      <c r="C1" s="19"/>
      <c r="D1" s="19"/>
      <c r="E1" s="19"/>
      <c r="F1" s="156" t="s">
        <v>134</v>
      </c>
      <c r="G1" s="156"/>
      <c r="H1" s="156"/>
      <c r="I1" s="156"/>
    </row>
    <row r="2" spans="1:9" ht="12.75">
      <c r="A2" s="4"/>
      <c r="B2" s="4"/>
      <c r="C2" s="4"/>
      <c r="D2" s="4"/>
      <c r="E2" s="4"/>
      <c r="F2" s="4"/>
      <c r="G2" s="4"/>
      <c r="H2" s="4"/>
      <c r="I2" s="4"/>
    </row>
    <row r="3" spans="1:9" ht="12.75">
      <c r="A3" s="163" t="s">
        <v>135</v>
      </c>
      <c r="B3" s="163"/>
      <c r="C3" s="163"/>
      <c r="D3" s="163"/>
      <c r="E3" s="163"/>
      <c r="F3" s="163"/>
      <c r="G3" s="163"/>
      <c r="H3" s="163"/>
      <c r="I3" s="163"/>
    </row>
    <row r="4" spans="1:9" s="39" customFormat="1" ht="12">
      <c r="A4" s="23"/>
      <c r="B4" s="23"/>
      <c r="C4" s="23"/>
      <c r="D4" s="23"/>
      <c r="E4" s="23"/>
      <c r="F4" s="23"/>
      <c r="G4" s="23"/>
      <c r="H4" s="23"/>
      <c r="I4" s="23"/>
    </row>
    <row r="5" spans="1:9" s="39" customFormat="1" ht="12">
      <c r="A5" s="159" t="s">
        <v>494</v>
      </c>
      <c r="B5" s="159"/>
      <c r="C5" s="159"/>
      <c r="D5" s="159"/>
      <c r="E5" s="159"/>
      <c r="F5" s="159"/>
      <c r="G5" s="159"/>
      <c r="H5" s="159"/>
      <c r="I5" s="159"/>
    </row>
    <row r="6" spans="1:9" s="39" customFormat="1" ht="12.75" customHeight="1">
      <c r="A6" s="160" t="s">
        <v>0</v>
      </c>
      <c r="B6" s="160"/>
      <c r="C6" s="160"/>
      <c r="D6" s="160"/>
      <c r="E6" s="160"/>
      <c r="F6" s="160"/>
      <c r="G6" s="160"/>
      <c r="H6" s="160"/>
      <c r="I6" s="160"/>
    </row>
    <row r="7" spans="1:9" s="39" customFormat="1" ht="12">
      <c r="A7" s="40"/>
      <c r="B7" s="40"/>
      <c r="C7" s="40"/>
      <c r="D7" s="40"/>
      <c r="E7" s="42"/>
      <c r="F7" s="42"/>
      <c r="G7" s="40"/>
      <c r="H7" s="40"/>
      <c r="I7" s="40"/>
    </row>
    <row r="8" spans="1:9" s="39" customFormat="1" ht="12.75" customHeight="1">
      <c r="A8" s="159" t="s">
        <v>580</v>
      </c>
      <c r="B8" s="159"/>
      <c r="C8" s="159"/>
      <c r="D8" s="159"/>
      <c r="E8" s="159"/>
      <c r="F8" s="159"/>
      <c r="G8" s="159"/>
      <c r="H8" s="159"/>
      <c r="I8" s="159"/>
    </row>
    <row r="9" spans="1:9" s="39" customFormat="1" ht="12">
      <c r="A9" s="40"/>
      <c r="B9" s="40"/>
      <c r="C9" s="40"/>
      <c r="D9" s="40"/>
      <c r="E9" s="42"/>
      <c r="F9" s="40"/>
      <c r="G9" s="40"/>
      <c r="H9" s="40"/>
      <c r="I9" s="40"/>
    </row>
    <row r="10" spans="1:9" ht="12.75">
      <c r="A10" s="4"/>
      <c r="B10" s="4"/>
      <c r="C10" s="4"/>
      <c r="D10" s="4"/>
      <c r="E10" s="22"/>
      <c r="F10" s="4"/>
      <c r="G10" s="4"/>
      <c r="H10" s="4"/>
      <c r="I10" s="4"/>
    </row>
    <row r="11" spans="1:9" s="79" customFormat="1" ht="57" customHeight="1">
      <c r="A11" s="184" t="s">
        <v>5</v>
      </c>
      <c r="B11" s="205" t="s">
        <v>42</v>
      </c>
      <c r="C11" s="184" t="s">
        <v>136</v>
      </c>
      <c r="D11" s="209" t="s">
        <v>602</v>
      </c>
      <c r="E11" s="210"/>
      <c r="F11" s="210"/>
      <c r="G11" s="210"/>
      <c r="H11" s="210"/>
      <c r="I11" s="184" t="s">
        <v>137</v>
      </c>
    </row>
    <row r="12" spans="1:9" s="79" customFormat="1" ht="27.75" customHeight="1">
      <c r="A12" s="185"/>
      <c r="B12" s="215"/>
      <c r="C12" s="185"/>
      <c r="D12" s="209" t="s">
        <v>420</v>
      </c>
      <c r="E12" s="210"/>
      <c r="F12" s="209" t="s">
        <v>138</v>
      </c>
      <c r="G12" s="210"/>
      <c r="H12" s="211"/>
      <c r="I12" s="185"/>
    </row>
    <row r="13" spans="1:9" s="79" customFormat="1" ht="27.75" customHeight="1">
      <c r="A13" s="186"/>
      <c r="B13" s="207"/>
      <c r="C13" s="186"/>
      <c r="D13" s="134" t="s">
        <v>421</v>
      </c>
      <c r="E13" s="134" t="s">
        <v>422</v>
      </c>
      <c r="F13" s="209" t="s">
        <v>139</v>
      </c>
      <c r="G13" s="211"/>
      <c r="H13" s="134" t="s">
        <v>139</v>
      </c>
      <c r="I13" s="186"/>
    </row>
    <row r="14" spans="1:9" ht="12.75">
      <c r="A14" s="30">
        <v>1</v>
      </c>
      <c r="B14" s="31">
        <v>2</v>
      </c>
      <c r="C14" s="30">
        <v>3</v>
      </c>
      <c r="D14" s="32" t="s">
        <v>80</v>
      </c>
      <c r="E14" s="32" t="s">
        <v>81</v>
      </c>
      <c r="F14" s="213" t="s">
        <v>87</v>
      </c>
      <c r="G14" s="214"/>
      <c r="H14" s="32" t="s">
        <v>88</v>
      </c>
      <c r="I14" s="30">
        <v>5</v>
      </c>
    </row>
    <row r="15" spans="1:9" ht="12.75">
      <c r="A15" s="66">
        <v>0</v>
      </c>
      <c r="B15" s="67" t="s">
        <v>296</v>
      </c>
      <c r="C15" s="66" t="s">
        <v>364</v>
      </c>
      <c r="D15" s="68">
        <f aca="true" t="shared" si="0" ref="D15:I15">SUM(D16:D23)</f>
        <v>0</v>
      </c>
      <c r="E15" s="68">
        <f t="shared" si="0"/>
        <v>0</v>
      </c>
      <c r="F15" s="68">
        <f t="shared" si="0"/>
        <v>0</v>
      </c>
      <c r="G15" s="68">
        <f t="shared" si="0"/>
        <v>0</v>
      </c>
      <c r="H15" s="68">
        <f t="shared" si="0"/>
        <v>0</v>
      </c>
      <c r="I15" s="68">
        <f t="shared" si="0"/>
        <v>0</v>
      </c>
    </row>
    <row r="16" spans="1:9" ht="12.75">
      <c r="A16" s="55" t="s">
        <v>297</v>
      </c>
      <c r="B16" s="56" t="s">
        <v>298</v>
      </c>
      <c r="C16" s="55" t="s">
        <v>364</v>
      </c>
      <c r="D16" s="61">
        <f aca="true" t="shared" si="1" ref="D16:I16">SUMIF($B17:$B339,$B16,D17:D105)</f>
        <v>0</v>
      </c>
      <c r="E16" s="61">
        <f t="shared" si="1"/>
        <v>0</v>
      </c>
      <c r="F16" s="61">
        <f t="shared" si="1"/>
        <v>0</v>
      </c>
      <c r="G16" s="61">
        <f t="shared" si="1"/>
        <v>0</v>
      </c>
      <c r="H16" s="61">
        <f t="shared" si="1"/>
        <v>0</v>
      </c>
      <c r="I16" s="61">
        <f t="shared" si="1"/>
        <v>0</v>
      </c>
    </row>
    <row r="17" spans="1:9" ht="12.75">
      <c r="A17" s="55" t="s">
        <v>299</v>
      </c>
      <c r="B17" s="56" t="s">
        <v>300</v>
      </c>
      <c r="C17" s="55" t="s">
        <v>364</v>
      </c>
      <c r="D17" s="61">
        <f aca="true" t="shared" si="2" ref="D17:I17">SUMIF($B18:$B340,$B17,D18:D105)</f>
        <v>0</v>
      </c>
      <c r="E17" s="61">
        <f t="shared" si="2"/>
        <v>0</v>
      </c>
      <c r="F17" s="61">
        <f t="shared" si="2"/>
        <v>0</v>
      </c>
      <c r="G17" s="61">
        <f t="shared" si="2"/>
        <v>0</v>
      </c>
      <c r="H17" s="61">
        <f t="shared" si="2"/>
        <v>0</v>
      </c>
      <c r="I17" s="61">
        <f t="shared" si="2"/>
        <v>0</v>
      </c>
    </row>
    <row r="18" spans="1:9" ht="12.75">
      <c r="A18" s="55" t="s">
        <v>301</v>
      </c>
      <c r="B18" s="56" t="s">
        <v>302</v>
      </c>
      <c r="C18" s="55" t="s">
        <v>364</v>
      </c>
      <c r="D18" s="61">
        <f aca="true" t="shared" si="3" ref="D18:I18">SUMIF($B19:$B341,$B18,D19:D105)</f>
        <v>0</v>
      </c>
      <c r="E18" s="61">
        <f t="shared" si="3"/>
        <v>0</v>
      </c>
      <c r="F18" s="61">
        <f t="shared" si="3"/>
        <v>0</v>
      </c>
      <c r="G18" s="61">
        <f t="shared" si="3"/>
        <v>0</v>
      </c>
      <c r="H18" s="61">
        <f t="shared" si="3"/>
        <v>0</v>
      </c>
      <c r="I18" s="61">
        <f t="shared" si="3"/>
        <v>0</v>
      </c>
    </row>
    <row r="19" spans="1:9" ht="21">
      <c r="A19" s="55" t="s">
        <v>303</v>
      </c>
      <c r="B19" s="56" t="s">
        <v>304</v>
      </c>
      <c r="C19" s="55" t="s">
        <v>364</v>
      </c>
      <c r="D19" s="61">
        <f aca="true" t="shared" si="4" ref="D19:I19">SUMIF($B20:$B342,$B19,D20:D105)</f>
        <v>0</v>
      </c>
      <c r="E19" s="61">
        <f t="shared" si="4"/>
        <v>0</v>
      </c>
      <c r="F19" s="61">
        <f t="shared" si="4"/>
        <v>0</v>
      </c>
      <c r="G19" s="61">
        <f t="shared" si="4"/>
        <v>0</v>
      </c>
      <c r="H19" s="61">
        <f t="shared" si="4"/>
        <v>0</v>
      </c>
      <c r="I19" s="61">
        <f t="shared" si="4"/>
        <v>0</v>
      </c>
    </row>
    <row r="20" spans="1:9" ht="12.75">
      <c r="A20" s="55" t="s">
        <v>305</v>
      </c>
      <c r="B20" s="56" t="s">
        <v>306</v>
      </c>
      <c r="C20" s="55" t="s">
        <v>364</v>
      </c>
      <c r="D20" s="61">
        <f aca="true" t="shared" si="5" ref="D20:I20">SUMIF($B21:$B343,$B20,D21:D105)</f>
        <v>0</v>
      </c>
      <c r="E20" s="61">
        <f t="shared" si="5"/>
        <v>0</v>
      </c>
      <c r="F20" s="61">
        <f t="shared" si="5"/>
        <v>0</v>
      </c>
      <c r="G20" s="61">
        <f t="shared" si="5"/>
        <v>0</v>
      </c>
      <c r="H20" s="61">
        <f t="shared" si="5"/>
        <v>0</v>
      </c>
      <c r="I20" s="61">
        <f t="shared" si="5"/>
        <v>0</v>
      </c>
    </row>
    <row r="21" spans="1:9" ht="21">
      <c r="A21" s="55" t="s">
        <v>307</v>
      </c>
      <c r="B21" s="56" t="s">
        <v>308</v>
      </c>
      <c r="C21" s="55" t="s">
        <v>364</v>
      </c>
      <c r="D21" s="61">
        <f aca="true" t="shared" si="6" ref="D21:I21">SUMIF($B22:$B344,$B21,D22:D105)</f>
        <v>0</v>
      </c>
      <c r="E21" s="61">
        <f t="shared" si="6"/>
        <v>0</v>
      </c>
      <c r="F21" s="61">
        <f t="shared" si="6"/>
        <v>0</v>
      </c>
      <c r="G21" s="61">
        <f t="shared" si="6"/>
        <v>0</v>
      </c>
      <c r="H21" s="61">
        <f t="shared" si="6"/>
        <v>0</v>
      </c>
      <c r="I21" s="61">
        <f t="shared" si="6"/>
        <v>0</v>
      </c>
    </row>
    <row r="22" spans="1:9" ht="12.75">
      <c r="A22" s="55" t="s">
        <v>309</v>
      </c>
      <c r="B22" s="56" t="s">
        <v>310</v>
      </c>
      <c r="C22" s="55" t="s">
        <v>364</v>
      </c>
      <c r="D22" s="61">
        <f aca="true" t="shared" si="7" ref="D22:I22">SUMIF($B23:$B345,$B22,D23:D105)</f>
        <v>0</v>
      </c>
      <c r="E22" s="61">
        <f t="shared" si="7"/>
        <v>0</v>
      </c>
      <c r="F22" s="61">
        <f t="shared" si="7"/>
        <v>0</v>
      </c>
      <c r="G22" s="61">
        <f t="shared" si="7"/>
        <v>0</v>
      </c>
      <c r="H22" s="61">
        <f t="shared" si="7"/>
        <v>0</v>
      </c>
      <c r="I22" s="61">
        <f t="shared" si="7"/>
        <v>0</v>
      </c>
    </row>
    <row r="23" spans="1:9" ht="12.75">
      <c r="A23" s="57" t="s">
        <v>311</v>
      </c>
      <c r="B23" s="57" t="s">
        <v>312</v>
      </c>
      <c r="C23" s="55" t="s">
        <v>364</v>
      </c>
      <c r="D23" s="63">
        <f aca="true" t="shared" si="8" ref="D23:I23">D29+D41+D74+D75+D82+D83</f>
        <v>0</v>
      </c>
      <c r="E23" s="63">
        <f t="shared" si="8"/>
        <v>0</v>
      </c>
      <c r="F23" s="63">
        <f t="shared" si="8"/>
        <v>0</v>
      </c>
      <c r="G23" s="63">
        <f t="shared" si="8"/>
        <v>0</v>
      </c>
      <c r="H23" s="63">
        <f t="shared" si="8"/>
        <v>0</v>
      </c>
      <c r="I23" s="63">
        <f t="shared" si="8"/>
        <v>0</v>
      </c>
    </row>
    <row r="24" spans="1:9" ht="12.75">
      <c r="A24" s="54" t="s">
        <v>313</v>
      </c>
      <c r="B24" s="54" t="s">
        <v>314</v>
      </c>
      <c r="C24" s="54" t="s">
        <v>364</v>
      </c>
      <c r="D24" s="58">
        <f aca="true" t="shared" si="9" ref="D24:I24">D25+D26+D27+D28</f>
        <v>0</v>
      </c>
      <c r="E24" s="58">
        <f t="shared" si="9"/>
        <v>0</v>
      </c>
      <c r="F24" s="58">
        <f t="shared" si="9"/>
        <v>0</v>
      </c>
      <c r="G24" s="58">
        <f t="shared" si="9"/>
        <v>0</v>
      </c>
      <c r="H24" s="58">
        <f t="shared" si="9"/>
        <v>0</v>
      </c>
      <c r="I24" s="58">
        <f t="shared" si="9"/>
        <v>0</v>
      </c>
    </row>
    <row r="25" spans="1:9" ht="42">
      <c r="A25" s="54" t="s">
        <v>315</v>
      </c>
      <c r="B25" s="54" t="s">
        <v>316</v>
      </c>
      <c r="C25" s="54" t="s">
        <v>364</v>
      </c>
      <c r="D25" s="64">
        <v>0</v>
      </c>
      <c r="E25" s="64">
        <v>0</v>
      </c>
      <c r="F25" s="64">
        <v>0</v>
      </c>
      <c r="G25" s="64">
        <v>0</v>
      </c>
      <c r="H25" s="64">
        <v>0</v>
      </c>
      <c r="I25" s="64">
        <v>0</v>
      </c>
    </row>
    <row r="26" spans="1:9" ht="21">
      <c r="A26" s="54" t="s">
        <v>317</v>
      </c>
      <c r="B26" s="54" t="s">
        <v>318</v>
      </c>
      <c r="C26" s="54" t="s">
        <v>364</v>
      </c>
      <c r="D26" s="64">
        <v>0</v>
      </c>
      <c r="E26" s="64">
        <v>0</v>
      </c>
      <c r="F26" s="64">
        <v>0</v>
      </c>
      <c r="G26" s="64">
        <v>0</v>
      </c>
      <c r="H26" s="64">
        <v>0</v>
      </c>
      <c r="I26" s="64">
        <v>0</v>
      </c>
    </row>
    <row r="27" spans="1:9" ht="21">
      <c r="A27" s="54" t="s">
        <v>319</v>
      </c>
      <c r="B27" s="54" t="s">
        <v>320</v>
      </c>
      <c r="C27" s="54" t="s">
        <v>364</v>
      </c>
      <c r="D27" s="64">
        <v>0</v>
      </c>
      <c r="E27" s="64">
        <v>0</v>
      </c>
      <c r="F27" s="64">
        <v>0</v>
      </c>
      <c r="G27" s="64">
        <v>0</v>
      </c>
      <c r="H27" s="64">
        <v>0</v>
      </c>
      <c r="I27" s="64">
        <v>0</v>
      </c>
    </row>
    <row r="28" spans="1:9" ht="21">
      <c r="A28" s="54" t="s">
        <v>321</v>
      </c>
      <c r="B28" s="54" t="s">
        <v>322</v>
      </c>
      <c r="C28" s="54" t="s">
        <v>364</v>
      </c>
      <c r="D28" s="64">
        <v>0</v>
      </c>
      <c r="E28" s="64">
        <v>0</v>
      </c>
      <c r="F28" s="64">
        <v>0</v>
      </c>
      <c r="G28" s="64">
        <v>0</v>
      </c>
      <c r="H28" s="64">
        <v>0</v>
      </c>
      <c r="I28" s="64">
        <v>0</v>
      </c>
    </row>
    <row r="29" spans="1:9" ht="31.5">
      <c r="A29" s="54" t="s">
        <v>323</v>
      </c>
      <c r="B29" s="54" t="s">
        <v>324</v>
      </c>
      <c r="C29" s="54" t="s">
        <v>364</v>
      </c>
      <c r="D29" s="64">
        <f aca="true" t="shared" si="10" ref="D29:I29">D30+D31+D34+D35</f>
        <v>0</v>
      </c>
      <c r="E29" s="64">
        <f t="shared" si="10"/>
        <v>0</v>
      </c>
      <c r="F29" s="64">
        <f t="shared" si="10"/>
        <v>0</v>
      </c>
      <c r="G29" s="64">
        <f t="shared" si="10"/>
        <v>0</v>
      </c>
      <c r="H29" s="64">
        <f t="shared" si="10"/>
        <v>0</v>
      </c>
      <c r="I29" s="64">
        <f t="shared" si="10"/>
        <v>0</v>
      </c>
    </row>
    <row r="30" spans="1:9" ht="21">
      <c r="A30" s="54" t="s">
        <v>325</v>
      </c>
      <c r="B30" s="54" t="s">
        <v>326</v>
      </c>
      <c r="C30" s="54" t="s">
        <v>364</v>
      </c>
      <c r="D30" s="64">
        <v>0</v>
      </c>
      <c r="E30" s="64">
        <v>0</v>
      </c>
      <c r="F30" s="64">
        <v>0</v>
      </c>
      <c r="G30" s="64">
        <v>0</v>
      </c>
      <c r="H30" s="64">
        <v>0</v>
      </c>
      <c r="I30" s="64">
        <v>0</v>
      </c>
    </row>
    <row r="31" spans="1:9" ht="12.75">
      <c r="A31" s="54" t="s">
        <v>327</v>
      </c>
      <c r="B31" s="54" t="s">
        <v>328</v>
      </c>
      <c r="C31" s="54" t="s">
        <v>364</v>
      </c>
      <c r="D31" s="58">
        <f aca="true" t="shared" si="11" ref="D31:I31">SUM(D32:D33)</f>
        <v>0</v>
      </c>
      <c r="E31" s="58">
        <f t="shared" si="11"/>
        <v>0</v>
      </c>
      <c r="F31" s="58">
        <f t="shared" si="11"/>
        <v>0</v>
      </c>
      <c r="G31" s="58">
        <f t="shared" si="11"/>
        <v>0</v>
      </c>
      <c r="H31" s="58">
        <f t="shared" si="11"/>
        <v>0</v>
      </c>
      <c r="I31" s="58">
        <f t="shared" si="11"/>
        <v>0</v>
      </c>
    </row>
    <row r="32" spans="1:9" s="138" customFormat="1" ht="31.5">
      <c r="A32" s="113" t="s">
        <v>327</v>
      </c>
      <c r="B32" s="113" t="s">
        <v>484</v>
      </c>
      <c r="C32" s="113" t="s">
        <v>377</v>
      </c>
      <c r="D32" s="115" t="s">
        <v>365</v>
      </c>
      <c r="E32" s="115" t="s">
        <v>365</v>
      </c>
      <c r="F32" s="115" t="s">
        <v>365</v>
      </c>
      <c r="G32" s="115" t="s">
        <v>365</v>
      </c>
      <c r="H32" s="115" t="s">
        <v>365</v>
      </c>
      <c r="I32" s="115" t="s">
        <v>365</v>
      </c>
    </row>
    <row r="33" spans="1:9" s="138" customFormat="1" ht="31.5">
      <c r="A33" s="113" t="s">
        <v>327</v>
      </c>
      <c r="B33" s="113" t="s">
        <v>486</v>
      </c>
      <c r="C33" s="113" t="s">
        <v>378</v>
      </c>
      <c r="D33" s="115" t="s">
        <v>365</v>
      </c>
      <c r="E33" s="115" t="s">
        <v>365</v>
      </c>
      <c r="F33" s="115" t="s">
        <v>365</v>
      </c>
      <c r="G33" s="115" t="s">
        <v>365</v>
      </c>
      <c r="H33" s="115" t="s">
        <v>365</v>
      </c>
      <c r="I33" s="115" t="s">
        <v>365</v>
      </c>
    </row>
    <row r="34" spans="1:9" ht="12.75">
      <c r="A34" s="54" t="s">
        <v>329</v>
      </c>
      <c r="B34" s="54" t="s">
        <v>330</v>
      </c>
      <c r="C34" s="54" t="s">
        <v>364</v>
      </c>
      <c r="D34" s="64">
        <v>0</v>
      </c>
      <c r="E34" s="64">
        <v>0</v>
      </c>
      <c r="F34" s="64">
        <v>0</v>
      </c>
      <c r="G34" s="64">
        <v>0</v>
      </c>
      <c r="H34" s="64">
        <v>0</v>
      </c>
      <c r="I34" s="64">
        <v>0</v>
      </c>
    </row>
    <row r="35" spans="1:9" ht="12.75">
      <c r="A35" s="54" t="s">
        <v>331</v>
      </c>
      <c r="B35" s="54" t="s">
        <v>332</v>
      </c>
      <c r="C35" s="54" t="s">
        <v>364</v>
      </c>
      <c r="D35" s="64">
        <f aca="true" t="shared" si="12" ref="D35:I35">SUM(D36:D40)</f>
        <v>0</v>
      </c>
      <c r="E35" s="64">
        <f t="shared" si="12"/>
        <v>0</v>
      </c>
      <c r="F35" s="64">
        <f t="shared" si="12"/>
        <v>0</v>
      </c>
      <c r="G35" s="64">
        <f t="shared" si="12"/>
        <v>0</v>
      </c>
      <c r="H35" s="64">
        <f t="shared" si="12"/>
        <v>0</v>
      </c>
      <c r="I35" s="64">
        <f t="shared" si="12"/>
        <v>0</v>
      </c>
    </row>
    <row r="36" spans="1:9" ht="12.75">
      <c r="A36" s="57"/>
      <c r="B36" s="57" t="s">
        <v>472</v>
      </c>
      <c r="C36" s="57"/>
      <c r="D36" s="57"/>
      <c r="E36" s="57"/>
      <c r="F36" s="57"/>
      <c r="G36" s="57"/>
      <c r="H36" s="57"/>
      <c r="I36" s="57"/>
    </row>
    <row r="37" spans="1:9" s="138" customFormat="1" ht="21">
      <c r="A37" s="113" t="s">
        <v>331</v>
      </c>
      <c r="B37" s="118" t="s">
        <v>361</v>
      </c>
      <c r="C37" s="113" t="s">
        <v>379</v>
      </c>
      <c r="D37" s="115" t="s">
        <v>365</v>
      </c>
      <c r="E37" s="117" t="s">
        <v>365</v>
      </c>
      <c r="F37" s="115" t="s">
        <v>365</v>
      </c>
      <c r="G37" s="115" t="s">
        <v>365</v>
      </c>
      <c r="H37" s="115" t="s">
        <v>365</v>
      </c>
      <c r="I37" s="117" t="s">
        <v>365</v>
      </c>
    </row>
    <row r="38" spans="1:9" s="138" customFormat="1" ht="21">
      <c r="A38" s="113" t="s">
        <v>331</v>
      </c>
      <c r="B38" s="118" t="s">
        <v>433</v>
      </c>
      <c r="C38" s="113" t="s">
        <v>434</v>
      </c>
      <c r="D38" s="115" t="s">
        <v>365</v>
      </c>
      <c r="E38" s="115" t="s">
        <v>365</v>
      </c>
      <c r="F38" s="115" t="s">
        <v>365</v>
      </c>
      <c r="G38" s="115" t="s">
        <v>365</v>
      </c>
      <c r="H38" s="115" t="s">
        <v>365</v>
      </c>
      <c r="I38" s="115" t="s">
        <v>365</v>
      </c>
    </row>
    <row r="39" spans="1:9" ht="12.75">
      <c r="A39" s="105"/>
      <c r="B39" s="106" t="s">
        <v>474</v>
      </c>
      <c r="C39" s="105"/>
      <c r="D39" s="105"/>
      <c r="E39" s="105"/>
      <c r="F39" s="105"/>
      <c r="G39" s="105"/>
      <c r="H39" s="105"/>
      <c r="I39" s="105"/>
    </row>
    <row r="40" spans="1:9" s="138" customFormat="1" ht="31.5">
      <c r="A40" s="113" t="s">
        <v>331</v>
      </c>
      <c r="B40" s="113" t="s">
        <v>481</v>
      </c>
      <c r="C40" s="113" t="s">
        <v>449</v>
      </c>
      <c r="D40" s="115" t="s">
        <v>365</v>
      </c>
      <c r="E40" s="115" t="s">
        <v>365</v>
      </c>
      <c r="F40" s="115" t="s">
        <v>365</v>
      </c>
      <c r="G40" s="115" t="s">
        <v>365</v>
      </c>
      <c r="H40" s="115" t="s">
        <v>365</v>
      </c>
      <c r="I40" s="115" t="s">
        <v>365</v>
      </c>
    </row>
    <row r="41" spans="1:9" ht="12.75">
      <c r="A41" s="87" t="s">
        <v>333</v>
      </c>
      <c r="B41" s="87" t="s">
        <v>334</v>
      </c>
      <c r="C41" s="87" t="s">
        <v>364</v>
      </c>
      <c r="D41" s="58">
        <v>0</v>
      </c>
      <c r="E41" s="88">
        <v>0</v>
      </c>
      <c r="F41" s="88">
        <v>0</v>
      </c>
      <c r="G41" s="88">
        <v>0</v>
      </c>
      <c r="H41" s="88">
        <v>0</v>
      </c>
      <c r="I41" s="88">
        <v>0</v>
      </c>
    </row>
    <row r="42" spans="1:9" ht="21">
      <c r="A42" s="87" t="s">
        <v>335</v>
      </c>
      <c r="B42" s="87" t="s">
        <v>336</v>
      </c>
      <c r="C42" s="87" t="s">
        <v>364</v>
      </c>
      <c r="D42" s="88">
        <f aca="true" t="shared" si="13" ref="D42:I42">SUM(D44:D67)</f>
        <v>0</v>
      </c>
      <c r="E42" s="88">
        <f t="shared" si="13"/>
        <v>0</v>
      </c>
      <c r="F42" s="88">
        <f t="shared" si="13"/>
        <v>0</v>
      </c>
      <c r="G42" s="88">
        <f t="shared" si="13"/>
        <v>0</v>
      </c>
      <c r="H42" s="88">
        <f t="shared" si="13"/>
        <v>0</v>
      </c>
      <c r="I42" s="88">
        <f t="shared" si="13"/>
        <v>0</v>
      </c>
    </row>
    <row r="43" spans="1:9" ht="12.75">
      <c r="A43" s="105"/>
      <c r="B43" s="105" t="s">
        <v>472</v>
      </c>
      <c r="C43" s="105"/>
      <c r="D43" s="105"/>
      <c r="E43" s="105"/>
      <c r="F43" s="105"/>
      <c r="G43" s="105"/>
      <c r="H43" s="105"/>
      <c r="I43" s="105"/>
    </row>
    <row r="44" spans="1:9" s="138" customFormat="1" ht="31.5">
      <c r="A44" s="113" t="s">
        <v>335</v>
      </c>
      <c r="B44" s="118" t="s">
        <v>372</v>
      </c>
      <c r="C44" s="113" t="s">
        <v>436</v>
      </c>
      <c r="D44" s="115" t="s">
        <v>365</v>
      </c>
      <c r="E44" s="115" t="s">
        <v>365</v>
      </c>
      <c r="F44" s="115" t="s">
        <v>365</v>
      </c>
      <c r="G44" s="115" t="s">
        <v>365</v>
      </c>
      <c r="H44" s="115" t="s">
        <v>365</v>
      </c>
      <c r="I44" s="115" t="s">
        <v>365</v>
      </c>
    </row>
    <row r="45" spans="1:9" s="138" customFormat="1" ht="31.5">
      <c r="A45" s="113" t="s">
        <v>335</v>
      </c>
      <c r="B45" s="118" t="s">
        <v>492</v>
      </c>
      <c r="C45" s="113" t="s">
        <v>437</v>
      </c>
      <c r="D45" s="115" t="s">
        <v>365</v>
      </c>
      <c r="E45" s="115" t="s">
        <v>365</v>
      </c>
      <c r="F45" s="115" t="s">
        <v>365</v>
      </c>
      <c r="G45" s="115" t="s">
        <v>365</v>
      </c>
      <c r="H45" s="115" t="s">
        <v>365</v>
      </c>
      <c r="I45" s="115" t="s">
        <v>365</v>
      </c>
    </row>
    <row r="46" spans="1:9" s="138" customFormat="1" ht="73.5">
      <c r="A46" s="113" t="s">
        <v>335</v>
      </c>
      <c r="B46" s="118" t="s">
        <v>439</v>
      </c>
      <c r="C46" s="113" t="s">
        <v>438</v>
      </c>
      <c r="D46" s="115" t="s">
        <v>365</v>
      </c>
      <c r="E46" s="115" t="s">
        <v>365</v>
      </c>
      <c r="F46" s="115" t="s">
        <v>365</v>
      </c>
      <c r="G46" s="115" t="s">
        <v>365</v>
      </c>
      <c r="H46" s="115" t="s">
        <v>365</v>
      </c>
      <c r="I46" s="115" t="s">
        <v>365</v>
      </c>
    </row>
    <row r="47" spans="1:9" s="138" customFormat="1" ht="21">
      <c r="A47" s="113" t="s">
        <v>335</v>
      </c>
      <c r="B47" s="118" t="s">
        <v>374</v>
      </c>
      <c r="C47" s="113" t="s">
        <v>384</v>
      </c>
      <c r="D47" s="115" t="s">
        <v>365</v>
      </c>
      <c r="E47" s="115" t="s">
        <v>365</v>
      </c>
      <c r="F47" s="115" t="s">
        <v>365</v>
      </c>
      <c r="G47" s="115" t="s">
        <v>365</v>
      </c>
      <c r="H47" s="115" t="s">
        <v>365</v>
      </c>
      <c r="I47" s="115" t="s">
        <v>365</v>
      </c>
    </row>
    <row r="48" spans="1:9" s="138" customFormat="1" ht="31.5">
      <c r="A48" s="113" t="s">
        <v>335</v>
      </c>
      <c r="B48" s="118" t="s">
        <v>360</v>
      </c>
      <c r="C48" s="113" t="s">
        <v>381</v>
      </c>
      <c r="D48" s="115" t="s">
        <v>365</v>
      </c>
      <c r="E48" s="115" t="s">
        <v>365</v>
      </c>
      <c r="F48" s="115" t="s">
        <v>365</v>
      </c>
      <c r="G48" s="115" t="s">
        <v>365</v>
      </c>
      <c r="H48" s="115" t="s">
        <v>365</v>
      </c>
      <c r="I48" s="115" t="s">
        <v>365</v>
      </c>
    </row>
    <row r="49" spans="1:9" s="138" customFormat="1" ht="31.5">
      <c r="A49" s="113" t="s">
        <v>335</v>
      </c>
      <c r="B49" s="118" t="s">
        <v>493</v>
      </c>
      <c r="C49" s="113" t="s">
        <v>681</v>
      </c>
      <c r="D49" s="115" t="s">
        <v>365</v>
      </c>
      <c r="E49" s="115" t="s">
        <v>365</v>
      </c>
      <c r="F49" s="115" t="s">
        <v>365</v>
      </c>
      <c r="G49" s="115" t="s">
        <v>365</v>
      </c>
      <c r="H49" s="115" t="s">
        <v>365</v>
      </c>
      <c r="I49" s="115" t="s">
        <v>365</v>
      </c>
    </row>
    <row r="50" spans="1:9" ht="12.75">
      <c r="A50" s="105"/>
      <c r="B50" s="106" t="s">
        <v>473</v>
      </c>
      <c r="C50" s="105"/>
      <c r="D50" s="105"/>
      <c r="E50" s="105"/>
      <c r="F50" s="105"/>
      <c r="G50" s="105"/>
      <c r="H50" s="105"/>
      <c r="I50" s="105"/>
    </row>
    <row r="51" spans="1:9" s="138" customFormat="1" ht="21">
      <c r="A51" s="113" t="s">
        <v>335</v>
      </c>
      <c r="B51" s="118" t="s">
        <v>401</v>
      </c>
      <c r="C51" s="113" t="s">
        <v>382</v>
      </c>
      <c r="D51" s="115" t="s">
        <v>365</v>
      </c>
      <c r="E51" s="115" t="s">
        <v>365</v>
      </c>
      <c r="F51" s="115" t="s">
        <v>365</v>
      </c>
      <c r="G51" s="115" t="s">
        <v>365</v>
      </c>
      <c r="H51" s="115" t="s">
        <v>365</v>
      </c>
      <c r="I51" s="115" t="s">
        <v>365</v>
      </c>
    </row>
    <row r="52" spans="1:9" s="138" customFormat="1" ht="21">
      <c r="A52" s="113" t="s">
        <v>335</v>
      </c>
      <c r="B52" s="118" t="s">
        <v>373</v>
      </c>
      <c r="C52" s="113" t="s">
        <v>400</v>
      </c>
      <c r="D52" s="115" t="s">
        <v>365</v>
      </c>
      <c r="E52" s="115" t="s">
        <v>365</v>
      </c>
      <c r="F52" s="115" t="s">
        <v>365</v>
      </c>
      <c r="G52" s="115" t="s">
        <v>365</v>
      </c>
      <c r="H52" s="115" t="s">
        <v>365</v>
      </c>
      <c r="I52" s="115" t="s">
        <v>365</v>
      </c>
    </row>
    <row r="53" spans="1:9" s="138" customFormat="1" ht="12.75">
      <c r="A53" s="113" t="s">
        <v>335</v>
      </c>
      <c r="B53" s="118" t="s">
        <v>477</v>
      </c>
      <c r="C53" s="113" t="s">
        <v>403</v>
      </c>
      <c r="D53" s="115" t="s">
        <v>365</v>
      </c>
      <c r="E53" s="115" t="s">
        <v>365</v>
      </c>
      <c r="F53" s="115" t="s">
        <v>365</v>
      </c>
      <c r="G53" s="115" t="s">
        <v>365</v>
      </c>
      <c r="H53" s="115" t="s">
        <v>365</v>
      </c>
      <c r="I53" s="115" t="s">
        <v>365</v>
      </c>
    </row>
    <row r="54" spans="1:9" s="138" customFormat="1" ht="21">
      <c r="A54" s="113" t="s">
        <v>335</v>
      </c>
      <c r="B54" s="118" t="s">
        <v>478</v>
      </c>
      <c r="C54" s="113" t="s">
        <v>404</v>
      </c>
      <c r="D54" s="115" t="s">
        <v>365</v>
      </c>
      <c r="E54" s="115" t="s">
        <v>365</v>
      </c>
      <c r="F54" s="115" t="s">
        <v>365</v>
      </c>
      <c r="G54" s="115" t="s">
        <v>365</v>
      </c>
      <c r="H54" s="115" t="s">
        <v>365</v>
      </c>
      <c r="I54" s="115" t="s">
        <v>365</v>
      </c>
    </row>
    <row r="55" spans="1:9" s="138" customFormat="1" ht="21">
      <c r="A55" s="113" t="s">
        <v>335</v>
      </c>
      <c r="B55" s="118" t="s">
        <v>440</v>
      </c>
      <c r="C55" s="113" t="s">
        <v>405</v>
      </c>
      <c r="D55" s="115" t="s">
        <v>365</v>
      </c>
      <c r="E55" s="115" t="s">
        <v>365</v>
      </c>
      <c r="F55" s="115" t="s">
        <v>365</v>
      </c>
      <c r="G55" s="115" t="s">
        <v>365</v>
      </c>
      <c r="H55" s="115" t="s">
        <v>365</v>
      </c>
      <c r="I55" s="115" t="s">
        <v>365</v>
      </c>
    </row>
    <row r="56" spans="1:9" s="138" customFormat="1" ht="31.5">
      <c r="A56" s="113" t="s">
        <v>335</v>
      </c>
      <c r="B56" s="118" t="s">
        <v>441</v>
      </c>
      <c r="C56" s="113" t="s">
        <v>407</v>
      </c>
      <c r="D56" s="115" t="s">
        <v>365</v>
      </c>
      <c r="E56" s="115" t="s">
        <v>365</v>
      </c>
      <c r="F56" s="115" t="s">
        <v>365</v>
      </c>
      <c r="G56" s="115" t="s">
        <v>365</v>
      </c>
      <c r="H56" s="115" t="s">
        <v>365</v>
      </c>
      <c r="I56" s="115" t="s">
        <v>365</v>
      </c>
    </row>
    <row r="57" spans="1:9" s="138" customFormat="1" ht="21">
      <c r="A57" s="113" t="s">
        <v>335</v>
      </c>
      <c r="B57" s="118" t="s">
        <v>442</v>
      </c>
      <c r="C57" s="113" t="s">
        <v>408</v>
      </c>
      <c r="D57" s="115" t="s">
        <v>365</v>
      </c>
      <c r="E57" s="115" t="s">
        <v>365</v>
      </c>
      <c r="F57" s="115" t="s">
        <v>365</v>
      </c>
      <c r="G57" s="115" t="s">
        <v>365</v>
      </c>
      <c r="H57" s="115" t="s">
        <v>365</v>
      </c>
      <c r="I57" s="115" t="s">
        <v>365</v>
      </c>
    </row>
    <row r="58" spans="1:9" ht="12.75">
      <c r="A58" s="105"/>
      <c r="B58" s="106" t="s">
        <v>474</v>
      </c>
      <c r="C58" s="105"/>
      <c r="D58" s="105"/>
      <c r="E58" s="105"/>
      <c r="F58" s="105"/>
      <c r="G58" s="105"/>
      <c r="H58" s="105"/>
      <c r="I58" s="105"/>
    </row>
    <row r="59" spans="1:9" s="138" customFormat="1" ht="31.5">
      <c r="A59" s="113" t="s">
        <v>335</v>
      </c>
      <c r="B59" s="113" t="s">
        <v>480</v>
      </c>
      <c r="C59" s="113" t="s">
        <v>444</v>
      </c>
      <c r="D59" s="115" t="s">
        <v>365</v>
      </c>
      <c r="E59" s="115" t="s">
        <v>365</v>
      </c>
      <c r="F59" s="115" t="s">
        <v>365</v>
      </c>
      <c r="G59" s="115" t="s">
        <v>365</v>
      </c>
      <c r="H59" s="115" t="s">
        <v>365</v>
      </c>
      <c r="I59" s="115" t="s">
        <v>365</v>
      </c>
    </row>
    <row r="60" spans="1:9" s="138" customFormat="1" ht="21">
      <c r="A60" s="113" t="s">
        <v>335</v>
      </c>
      <c r="B60" s="113" t="s">
        <v>487</v>
      </c>
      <c r="C60" s="113" t="s">
        <v>445</v>
      </c>
      <c r="D60" s="115" t="s">
        <v>365</v>
      </c>
      <c r="E60" s="115" t="s">
        <v>365</v>
      </c>
      <c r="F60" s="115" t="s">
        <v>365</v>
      </c>
      <c r="G60" s="115" t="s">
        <v>365</v>
      </c>
      <c r="H60" s="115" t="s">
        <v>365</v>
      </c>
      <c r="I60" s="115" t="s">
        <v>365</v>
      </c>
    </row>
    <row r="61" spans="1:9" s="138" customFormat="1" ht="31.5">
      <c r="A61" s="126" t="s">
        <v>335</v>
      </c>
      <c r="B61" s="127" t="s">
        <v>402</v>
      </c>
      <c r="C61" s="126" t="s">
        <v>383</v>
      </c>
      <c r="D61" s="115" t="s">
        <v>365</v>
      </c>
      <c r="E61" s="115" t="s">
        <v>365</v>
      </c>
      <c r="F61" s="115" t="s">
        <v>365</v>
      </c>
      <c r="G61" s="115" t="s">
        <v>365</v>
      </c>
      <c r="H61" s="115" t="s">
        <v>365</v>
      </c>
      <c r="I61" s="115" t="s">
        <v>365</v>
      </c>
    </row>
    <row r="62" spans="1:9" s="138" customFormat="1" ht="31.5">
      <c r="A62" s="113" t="s">
        <v>335</v>
      </c>
      <c r="B62" s="118" t="s">
        <v>450</v>
      </c>
      <c r="C62" s="113" t="s">
        <v>452</v>
      </c>
      <c r="D62" s="115" t="s">
        <v>365</v>
      </c>
      <c r="E62" s="115" t="s">
        <v>365</v>
      </c>
      <c r="F62" s="115" t="s">
        <v>365</v>
      </c>
      <c r="G62" s="115" t="s">
        <v>365</v>
      </c>
      <c r="H62" s="115" t="s">
        <v>365</v>
      </c>
      <c r="I62" s="115" t="s">
        <v>365</v>
      </c>
    </row>
    <row r="63" spans="1:9" s="138" customFormat="1" ht="21">
      <c r="A63" s="113" t="s">
        <v>335</v>
      </c>
      <c r="B63" s="118" t="s">
        <v>359</v>
      </c>
      <c r="C63" s="113" t="s">
        <v>453</v>
      </c>
      <c r="D63" s="115" t="s">
        <v>365</v>
      </c>
      <c r="E63" s="115" t="s">
        <v>365</v>
      </c>
      <c r="F63" s="115" t="s">
        <v>365</v>
      </c>
      <c r="G63" s="115" t="s">
        <v>365</v>
      </c>
      <c r="H63" s="115" t="s">
        <v>365</v>
      </c>
      <c r="I63" s="115" t="s">
        <v>365</v>
      </c>
    </row>
    <row r="64" spans="1:9" s="138" customFormat="1" ht="21">
      <c r="A64" s="113" t="s">
        <v>335</v>
      </c>
      <c r="B64" s="118" t="s">
        <v>489</v>
      </c>
      <c r="C64" s="113" t="s">
        <v>410</v>
      </c>
      <c r="D64" s="115" t="s">
        <v>365</v>
      </c>
      <c r="E64" s="115" t="s">
        <v>365</v>
      </c>
      <c r="F64" s="115" t="s">
        <v>365</v>
      </c>
      <c r="G64" s="115" t="s">
        <v>365</v>
      </c>
      <c r="H64" s="115" t="s">
        <v>365</v>
      </c>
      <c r="I64" s="115" t="s">
        <v>365</v>
      </c>
    </row>
    <row r="65" spans="1:9" s="138" customFormat="1" ht="31.5">
      <c r="A65" s="113" t="s">
        <v>335</v>
      </c>
      <c r="B65" s="118" t="s">
        <v>490</v>
      </c>
      <c r="C65" s="113" t="s">
        <v>479</v>
      </c>
      <c r="D65" s="115" t="s">
        <v>365</v>
      </c>
      <c r="E65" s="115" t="s">
        <v>365</v>
      </c>
      <c r="F65" s="115" t="s">
        <v>365</v>
      </c>
      <c r="G65" s="115" t="s">
        <v>365</v>
      </c>
      <c r="H65" s="115" t="s">
        <v>365</v>
      </c>
      <c r="I65" s="115" t="s">
        <v>365</v>
      </c>
    </row>
    <row r="66" spans="1:9" s="138" customFormat="1" ht="31.5">
      <c r="A66" s="113" t="s">
        <v>335</v>
      </c>
      <c r="B66" s="118" t="s">
        <v>491</v>
      </c>
      <c r="C66" s="113" t="s">
        <v>446</v>
      </c>
      <c r="D66" s="115" t="s">
        <v>365</v>
      </c>
      <c r="E66" s="115" t="s">
        <v>365</v>
      </c>
      <c r="F66" s="115" t="s">
        <v>365</v>
      </c>
      <c r="G66" s="115" t="s">
        <v>365</v>
      </c>
      <c r="H66" s="115" t="s">
        <v>365</v>
      </c>
      <c r="I66" s="115" t="s">
        <v>365</v>
      </c>
    </row>
    <row r="67" spans="1:9" s="138" customFormat="1" ht="31.5">
      <c r="A67" s="113" t="s">
        <v>335</v>
      </c>
      <c r="B67" s="118" t="s">
        <v>676</v>
      </c>
      <c r="C67" s="113" t="s">
        <v>454</v>
      </c>
      <c r="D67" s="115" t="s">
        <v>365</v>
      </c>
      <c r="E67" s="115" t="s">
        <v>365</v>
      </c>
      <c r="F67" s="115" t="s">
        <v>365</v>
      </c>
      <c r="G67" s="115" t="s">
        <v>365</v>
      </c>
      <c r="H67" s="115" t="s">
        <v>365</v>
      </c>
      <c r="I67" s="115" t="s">
        <v>365</v>
      </c>
    </row>
    <row r="68" spans="1:9" ht="21">
      <c r="A68" s="54" t="s">
        <v>337</v>
      </c>
      <c r="B68" s="54" t="s">
        <v>338</v>
      </c>
      <c r="C68" s="54" t="s">
        <v>364</v>
      </c>
      <c r="D68" s="64">
        <f aca="true" t="shared" si="14" ref="D68:I68">SUM(D69:D70)</f>
        <v>0</v>
      </c>
      <c r="E68" s="64">
        <f t="shared" si="14"/>
        <v>0</v>
      </c>
      <c r="F68" s="64">
        <f t="shared" si="14"/>
        <v>0</v>
      </c>
      <c r="G68" s="64">
        <f t="shared" si="14"/>
        <v>0</v>
      </c>
      <c r="H68" s="64">
        <f t="shared" si="14"/>
        <v>0</v>
      </c>
      <c r="I68" s="64">
        <f t="shared" si="14"/>
        <v>0</v>
      </c>
    </row>
    <row r="69" spans="1:9" ht="31.5">
      <c r="A69" s="113" t="s">
        <v>337</v>
      </c>
      <c r="B69" s="113" t="s">
        <v>483</v>
      </c>
      <c r="C69" s="113" t="s">
        <v>614</v>
      </c>
      <c r="D69" s="115" t="s">
        <v>365</v>
      </c>
      <c r="E69" s="115" t="s">
        <v>365</v>
      </c>
      <c r="F69" s="115" t="s">
        <v>365</v>
      </c>
      <c r="G69" s="115" t="s">
        <v>365</v>
      </c>
      <c r="H69" s="115" t="s">
        <v>365</v>
      </c>
      <c r="I69" s="115" t="s">
        <v>365</v>
      </c>
    </row>
    <row r="70" spans="1:9" ht="42">
      <c r="A70" s="113" t="s">
        <v>337</v>
      </c>
      <c r="B70" s="113" t="s">
        <v>485</v>
      </c>
      <c r="C70" s="113" t="s">
        <v>376</v>
      </c>
      <c r="D70" s="115" t="s">
        <v>365</v>
      </c>
      <c r="E70" s="115" t="s">
        <v>365</v>
      </c>
      <c r="F70" s="115" t="s">
        <v>365</v>
      </c>
      <c r="G70" s="115" t="s">
        <v>365</v>
      </c>
      <c r="H70" s="115" t="s">
        <v>365</v>
      </c>
      <c r="I70" s="115" t="s">
        <v>365</v>
      </c>
    </row>
    <row r="71" spans="1:9" ht="21">
      <c r="A71" s="54" t="s">
        <v>339</v>
      </c>
      <c r="B71" s="54" t="s">
        <v>340</v>
      </c>
      <c r="C71" s="54" t="s">
        <v>364</v>
      </c>
      <c r="D71" s="58" t="str">
        <f aca="true" t="shared" si="15" ref="D71:I71">D72</f>
        <v>НД</v>
      </c>
      <c r="E71" s="58" t="str">
        <f t="shared" si="15"/>
        <v>НД</v>
      </c>
      <c r="F71" s="58" t="str">
        <f t="shared" si="15"/>
        <v>НД</v>
      </c>
      <c r="G71" s="58" t="str">
        <f t="shared" si="15"/>
        <v>НД</v>
      </c>
      <c r="H71" s="58" t="str">
        <f t="shared" si="15"/>
        <v>НД</v>
      </c>
      <c r="I71" s="58" t="str">
        <f t="shared" si="15"/>
        <v>НД</v>
      </c>
    </row>
    <row r="72" spans="1:9" s="138" customFormat="1" ht="42">
      <c r="A72" s="113" t="s">
        <v>339</v>
      </c>
      <c r="B72" s="118" t="s">
        <v>409</v>
      </c>
      <c r="C72" s="113" t="s">
        <v>410</v>
      </c>
      <c r="D72" s="115" t="s">
        <v>365</v>
      </c>
      <c r="E72" s="115" t="s">
        <v>365</v>
      </c>
      <c r="F72" s="115" t="s">
        <v>365</v>
      </c>
      <c r="G72" s="115" t="s">
        <v>365</v>
      </c>
      <c r="H72" s="115" t="s">
        <v>365</v>
      </c>
      <c r="I72" s="115" t="s">
        <v>365</v>
      </c>
    </row>
    <row r="73" spans="1:9" ht="21">
      <c r="A73" s="54" t="s">
        <v>341</v>
      </c>
      <c r="B73" s="54" t="s">
        <v>342</v>
      </c>
      <c r="C73" s="54" t="s">
        <v>364</v>
      </c>
      <c r="D73" s="58">
        <v>0</v>
      </c>
      <c r="E73" s="58">
        <v>0</v>
      </c>
      <c r="F73" s="58">
        <v>0</v>
      </c>
      <c r="G73" s="58">
        <v>0</v>
      </c>
      <c r="H73" s="58">
        <v>0</v>
      </c>
      <c r="I73" s="58">
        <v>0</v>
      </c>
    </row>
    <row r="74" spans="1:9" ht="21">
      <c r="A74" s="54" t="s">
        <v>343</v>
      </c>
      <c r="B74" s="54" t="s">
        <v>344</v>
      </c>
      <c r="C74" s="54" t="s">
        <v>364</v>
      </c>
      <c r="D74" s="58">
        <v>0</v>
      </c>
      <c r="E74" s="58">
        <v>0</v>
      </c>
      <c r="F74" s="58">
        <v>0</v>
      </c>
      <c r="G74" s="58">
        <v>0</v>
      </c>
      <c r="H74" s="58">
        <v>0</v>
      </c>
      <c r="I74" s="58">
        <v>0</v>
      </c>
    </row>
    <row r="75" spans="1:9" ht="12.75">
      <c r="A75" s="54" t="s">
        <v>345</v>
      </c>
      <c r="B75" s="54" t="s">
        <v>346</v>
      </c>
      <c r="C75" s="54" t="s">
        <v>364</v>
      </c>
      <c r="D75" s="64">
        <f aca="true" t="shared" si="16" ref="D75:I75">D76+D79+D80+D81</f>
        <v>0</v>
      </c>
      <c r="E75" s="64">
        <f t="shared" si="16"/>
        <v>0</v>
      </c>
      <c r="F75" s="64">
        <f t="shared" si="16"/>
        <v>0</v>
      </c>
      <c r="G75" s="64">
        <f t="shared" si="16"/>
        <v>0</v>
      </c>
      <c r="H75" s="64">
        <f t="shared" si="16"/>
        <v>0</v>
      </c>
      <c r="I75" s="64">
        <f t="shared" si="16"/>
        <v>0</v>
      </c>
    </row>
    <row r="76" spans="1:9" ht="21">
      <c r="A76" s="54" t="s">
        <v>347</v>
      </c>
      <c r="B76" s="54" t="s">
        <v>348</v>
      </c>
      <c r="C76" s="54" t="s">
        <v>364</v>
      </c>
      <c r="D76" s="64">
        <f aca="true" t="shared" si="17" ref="D76:I76">SUM(D77:D78)</f>
        <v>0</v>
      </c>
      <c r="E76" s="64">
        <f t="shared" si="17"/>
        <v>0</v>
      </c>
      <c r="F76" s="64">
        <f t="shared" si="17"/>
        <v>0</v>
      </c>
      <c r="G76" s="64">
        <f t="shared" si="17"/>
        <v>0</v>
      </c>
      <c r="H76" s="64">
        <f t="shared" si="17"/>
        <v>0</v>
      </c>
      <c r="I76" s="64">
        <f t="shared" si="17"/>
        <v>0</v>
      </c>
    </row>
    <row r="77" spans="1:9" s="138" customFormat="1" ht="21">
      <c r="A77" s="113" t="s">
        <v>347</v>
      </c>
      <c r="B77" s="113" t="s">
        <v>537</v>
      </c>
      <c r="C77" s="113" t="s">
        <v>536</v>
      </c>
      <c r="D77" s="115" t="s">
        <v>365</v>
      </c>
      <c r="E77" s="115" t="s">
        <v>365</v>
      </c>
      <c r="F77" s="115" t="s">
        <v>365</v>
      </c>
      <c r="G77" s="115" t="s">
        <v>365</v>
      </c>
      <c r="H77" s="115" t="s">
        <v>365</v>
      </c>
      <c r="I77" s="115" t="s">
        <v>365</v>
      </c>
    </row>
    <row r="78" spans="1:9" s="138" customFormat="1" ht="21">
      <c r="A78" s="113" t="s">
        <v>347</v>
      </c>
      <c r="B78" s="113" t="s">
        <v>538</v>
      </c>
      <c r="C78" s="113" t="s">
        <v>380</v>
      </c>
      <c r="D78" s="115" t="s">
        <v>365</v>
      </c>
      <c r="E78" s="115" t="s">
        <v>365</v>
      </c>
      <c r="F78" s="115" t="s">
        <v>365</v>
      </c>
      <c r="G78" s="115" t="s">
        <v>365</v>
      </c>
      <c r="H78" s="115" t="s">
        <v>365</v>
      </c>
      <c r="I78" s="115" t="s">
        <v>365</v>
      </c>
    </row>
    <row r="79" spans="1:9" ht="12.75">
      <c r="A79" s="54" t="s">
        <v>349</v>
      </c>
      <c r="B79" s="54" t="s">
        <v>350</v>
      </c>
      <c r="C79" s="54" t="s">
        <v>364</v>
      </c>
      <c r="D79" s="64">
        <v>0</v>
      </c>
      <c r="E79" s="64">
        <v>0</v>
      </c>
      <c r="F79" s="64">
        <v>0</v>
      </c>
      <c r="G79" s="64">
        <v>0</v>
      </c>
      <c r="H79" s="64">
        <v>0</v>
      </c>
      <c r="I79" s="64">
        <v>0</v>
      </c>
    </row>
    <row r="80" spans="1:9" ht="12.75">
      <c r="A80" s="54" t="s">
        <v>351</v>
      </c>
      <c r="B80" s="54" t="s">
        <v>352</v>
      </c>
      <c r="C80" s="54" t="s">
        <v>364</v>
      </c>
      <c r="D80" s="64">
        <v>0</v>
      </c>
      <c r="E80" s="64">
        <v>0</v>
      </c>
      <c r="F80" s="64">
        <v>0</v>
      </c>
      <c r="G80" s="64">
        <v>0</v>
      </c>
      <c r="H80" s="64">
        <v>0</v>
      </c>
      <c r="I80" s="64">
        <v>0</v>
      </c>
    </row>
    <row r="81" spans="1:9" ht="12.75">
      <c r="A81" s="54" t="s">
        <v>353</v>
      </c>
      <c r="B81" s="54" t="s">
        <v>354</v>
      </c>
      <c r="C81" s="54" t="s">
        <v>364</v>
      </c>
      <c r="D81" s="64">
        <v>0</v>
      </c>
      <c r="E81" s="64">
        <v>0</v>
      </c>
      <c r="F81" s="64">
        <v>0</v>
      </c>
      <c r="G81" s="64">
        <v>0</v>
      </c>
      <c r="H81" s="64">
        <v>0</v>
      </c>
      <c r="I81" s="64">
        <v>0</v>
      </c>
    </row>
    <row r="82" spans="1:9" ht="21">
      <c r="A82" s="54" t="s">
        <v>355</v>
      </c>
      <c r="B82" s="54" t="s">
        <v>356</v>
      </c>
      <c r="C82" s="54" t="s">
        <v>364</v>
      </c>
      <c r="D82" s="64">
        <v>0</v>
      </c>
      <c r="E82" s="64">
        <v>0</v>
      </c>
      <c r="F82" s="64">
        <v>0</v>
      </c>
      <c r="G82" s="64">
        <v>0</v>
      </c>
      <c r="H82" s="64">
        <v>0</v>
      </c>
      <c r="I82" s="64">
        <v>0</v>
      </c>
    </row>
    <row r="83" spans="1:9" ht="12.75">
      <c r="A83" s="54" t="s">
        <v>357</v>
      </c>
      <c r="B83" s="54" t="s">
        <v>358</v>
      </c>
      <c r="C83" s="54" t="s">
        <v>364</v>
      </c>
      <c r="D83" s="58">
        <f aca="true" t="shared" si="18" ref="D83:I83">SUM(D85:D106)</f>
        <v>0</v>
      </c>
      <c r="E83" s="58">
        <f t="shared" si="18"/>
        <v>0</v>
      </c>
      <c r="F83" s="58">
        <f t="shared" si="18"/>
        <v>0</v>
      </c>
      <c r="G83" s="58">
        <f t="shared" si="18"/>
        <v>0</v>
      </c>
      <c r="H83" s="58">
        <f t="shared" si="18"/>
        <v>0</v>
      </c>
      <c r="I83" s="58">
        <f t="shared" si="18"/>
        <v>0</v>
      </c>
    </row>
    <row r="84" spans="1:9" ht="12.75">
      <c r="A84" s="57"/>
      <c r="B84" s="57" t="s">
        <v>472</v>
      </c>
      <c r="C84" s="57"/>
      <c r="D84" s="57"/>
      <c r="E84" s="57"/>
      <c r="F84" s="57"/>
      <c r="G84" s="57"/>
      <c r="H84" s="57"/>
      <c r="I84" s="57"/>
    </row>
    <row r="85" spans="1:9" s="138" customFormat="1" ht="42">
      <c r="A85" s="113" t="s">
        <v>357</v>
      </c>
      <c r="B85" s="118" t="s">
        <v>362</v>
      </c>
      <c r="C85" s="113" t="s">
        <v>385</v>
      </c>
      <c r="D85" s="115" t="s">
        <v>365</v>
      </c>
      <c r="E85" s="115" t="s">
        <v>365</v>
      </c>
      <c r="F85" s="115" t="s">
        <v>365</v>
      </c>
      <c r="G85" s="115" t="s">
        <v>365</v>
      </c>
      <c r="H85" s="115" t="s">
        <v>365</v>
      </c>
      <c r="I85" s="115" t="s">
        <v>365</v>
      </c>
    </row>
    <row r="86" spans="1:9" s="138" customFormat="1" ht="31.5">
      <c r="A86" s="113" t="s">
        <v>357</v>
      </c>
      <c r="B86" s="118" t="s">
        <v>455</v>
      </c>
      <c r="C86" s="113" t="s">
        <v>456</v>
      </c>
      <c r="D86" s="115" t="s">
        <v>365</v>
      </c>
      <c r="E86" s="115" t="s">
        <v>365</v>
      </c>
      <c r="F86" s="115" t="s">
        <v>365</v>
      </c>
      <c r="G86" s="115" t="s">
        <v>365</v>
      </c>
      <c r="H86" s="115" t="s">
        <v>365</v>
      </c>
      <c r="I86" s="115" t="s">
        <v>365</v>
      </c>
    </row>
    <row r="87" spans="1:9" s="138" customFormat="1" ht="21">
      <c r="A87" s="113" t="s">
        <v>357</v>
      </c>
      <c r="B87" s="118" t="s">
        <v>457</v>
      </c>
      <c r="C87" s="113" t="s">
        <v>458</v>
      </c>
      <c r="D87" s="115" t="s">
        <v>365</v>
      </c>
      <c r="E87" s="115" t="s">
        <v>365</v>
      </c>
      <c r="F87" s="115" t="s">
        <v>365</v>
      </c>
      <c r="G87" s="115" t="s">
        <v>365</v>
      </c>
      <c r="H87" s="115" t="s">
        <v>365</v>
      </c>
      <c r="I87" s="115" t="s">
        <v>365</v>
      </c>
    </row>
    <row r="88" spans="1:9" s="138" customFormat="1" ht="21">
      <c r="A88" s="113" t="s">
        <v>357</v>
      </c>
      <c r="B88" s="118" t="s">
        <v>459</v>
      </c>
      <c r="C88" s="113" t="s">
        <v>460</v>
      </c>
      <c r="D88" s="115" t="s">
        <v>365</v>
      </c>
      <c r="E88" s="115" t="s">
        <v>365</v>
      </c>
      <c r="F88" s="115" t="s">
        <v>365</v>
      </c>
      <c r="G88" s="115" t="s">
        <v>365</v>
      </c>
      <c r="H88" s="115" t="s">
        <v>365</v>
      </c>
      <c r="I88" s="115" t="s">
        <v>365</v>
      </c>
    </row>
    <row r="89" spans="1:9" s="138" customFormat="1" ht="21">
      <c r="A89" s="113" t="s">
        <v>357</v>
      </c>
      <c r="B89" s="118" t="s">
        <v>461</v>
      </c>
      <c r="C89" s="113" t="s">
        <v>462</v>
      </c>
      <c r="D89" s="115" t="s">
        <v>365</v>
      </c>
      <c r="E89" s="115" t="s">
        <v>365</v>
      </c>
      <c r="F89" s="115" t="s">
        <v>365</v>
      </c>
      <c r="G89" s="115" t="s">
        <v>365</v>
      </c>
      <c r="H89" s="115" t="s">
        <v>365</v>
      </c>
      <c r="I89" s="115" t="s">
        <v>365</v>
      </c>
    </row>
    <row r="90" spans="1:9" s="138" customFormat="1" ht="21">
      <c r="A90" s="113" t="s">
        <v>357</v>
      </c>
      <c r="B90" s="118" t="s">
        <v>463</v>
      </c>
      <c r="C90" s="113" t="s">
        <v>464</v>
      </c>
      <c r="D90" s="115" t="s">
        <v>365</v>
      </c>
      <c r="E90" s="115" t="s">
        <v>365</v>
      </c>
      <c r="F90" s="115" t="s">
        <v>365</v>
      </c>
      <c r="G90" s="115" t="s">
        <v>365</v>
      </c>
      <c r="H90" s="115" t="s">
        <v>365</v>
      </c>
      <c r="I90" s="115" t="s">
        <v>365</v>
      </c>
    </row>
    <row r="91" spans="1:9" s="138" customFormat="1" ht="21">
      <c r="A91" s="113" t="s">
        <v>357</v>
      </c>
      <c r="B91" s="118" t="s">
        <v>640</v>
      </c>
      <c r="C91" s="113" t="s">
        <v>465</v>
      </c>
      <c r="D91" s="115" t="s">
        <v>365</v>
      </c>
      <c r="E91" s="115" t="s">
        <v>365</v>
      </c>
      <c r="F91" s="115" t="s">
        <v>365</v>
      </c>
      <c r="G91" s="115" t="s">
        <v>365</v>
      </c>
      <c r="H91" s="115" t="s">
        <v>365</v>
      </c>
      <c r="I91" s="115" t="s">
        <v>365</v>
      </c>
    </row>
    <row r="92" spans="1:9" s="138" customFormat="1" ht="21">
      <c r="A92" s="113" t="s">
        <v>357</v>
      </c>
      <c r="B92" s="118" t="s">
        <v>466</v>
      </c>
      <c r="C92" s="113" t="s">
        <v>467</v>
      </c>
      <c r="D92" s="115" t="s">
        <v>365</v>
      </c>
      <c r="E92" s="115" t="s">
        <v>365</v>
      </c>
      <c r="F92" s="115" t="s">
        <v>365</v>
      </c>
      <c r="G92" s="115" t="s">
        <v>365</v>
      </c>
      <c r="H92" s="115" t="s">
        <v>365</v>
      </c>
      <c r="I92" s="115" t="s">
        <v>365</v>
      </c>
    </row>
    <row r="93" spans="1:9" s="138" customFormat="1" ht="12.75">
      <c r="A93" s="113" t="s">
        <v>357</v>
      </c>
      <c r="B93" s="118" t="s">
        <v>468</v>
      </c>
      <c r="C93" s="113" t="s">
        <v>469</v>
      </c>
      <c r="D93" s="115" t="s">
        <v>365</v>
      </c>
      <c r="E93" s="115" t="s">
        <v>365</v>
      </c>
      <c r="F93" s="115" t="s">
        <v>365</v>
      </c>
      <c r="G93" s="115" t="s">
        <v>365</v>
      </c>
      <c r="H93" s="115" t="s">
        <v>365</v>
      </c>
      <c r="I93" s="115" t="s">
        <v>365</v>
      </c>
    </row>
    <row r="94" spans="1:9" s="138" customFormat="1" ht="31.5">
      <c r="A94" s="113" t="s">
        <v>357</v>
      </c>
      <c r="B94" s="118" t="s">
        <v>387</v>
      </c>
      <c r="C94" s="113" t="s">
        <v>470</v>
      </c>
      <c r="D94" s="115" t="s">
        <v>365</v>
      </c>
      <c r="E94" s="115" t="s">
        <v>365</v>
      </c>
      <c r="F94" s="115" t="s">
        <v>365</v>
      </c>
      <c r="G94" s="115" t="s">
        <v>365</v>
      </c>
      <c r="H94" s="115" t="s">
        <v>365</v>
      </c>
      <c r="I94" s="115" t="s">
        <v>365</v>
      </c>
    </row>
    <row r="95" spans="1:9" s="138" customFormat="1" ht="42">
      <c r="A95" s="113" t="s">
        <v>357</v>
      </c>
      <c r="B95" s="118" t="s">
        <v>674</v>
      </c>
      <c r="C95" s="113" t="s">
        <v>475</v>
      </c>
      <c r="D95" s="115" t="s">
        <v>365</v>
      </c>
      <c r="E95" s="115" t="s">
        <v>365</v>
      </c>
      <c r="F95" s="115" t="s">
        <v>365</v>
      </c>
      <c r="G95" s="115" t="s">
        <v>365</v>
      </c>
      <c r="H95" s="115" t="s">
        <v>365</v>
      </c>
      <c r="I95" s="115" t="s">
        <v>365</v>
      </c>
    </row>
    <row r="96" spans="1:9" ht="12.75">
      <c r="A96" s="105"/>
      <c r="B96" s="106" t="s">
        <v>473</v>
      </c>
      <c r="C96" s="105"/>
      <c r="D96" s="105"/>
      <c r="E96" s="105"/>
      <c r="F96" s="105"/>
      <c r="G96" s="105"/>
      <c r="H96" s="105"/>
      <c r="I96" s="105"/>
    </row>
    <row r="97" spans="1:9" s="138" customFormat="1" ht="42">
      <c r="A97" s="113" t="s">
        <v>357</v>
      </c>
      <c r="B97" s="118" t="s">
        <v>363</v>
      </c>
      <c r="C97" s="113" t="s">
        <v>386</v>
      </c>
      <c r="D97" s="115" t="s">
        <v>365</v>
      </c>
      <c r="E97" s="115" t="s">
        <v>365</v>
      </c>
      <c r="F97" s="115" t="s">
        <v>365</v>
      </c>
      <c r="G97" s="115" t="s">
        <v>365</v>
      </c>
      <c r="H97" s="115" t="s">
        <v>365</v>
      </c>
      <c r="I97" s="115" t="s">
        <v>365</v>
      </c>
    </row>
    <row r="98" spans="1:9" s="138" customFormat="1" ht="31.5">
      <c r="A98" s="113" t="s">
        <v>357</v>
      </c>
      <c r="B98" s="118" t="s">
        <v>673</v>
      </c>
      <c r="C98" s="113" t="s">
        <v>380</v>
      </c>
      <c r="D98" s="115" t="s">
        <v>365</v>
      </c>
      <c r="E98" s="115" t="s">
        <v>365</v>
      </c>
      <c r="F98" s="115" t="s">
        <v>365</v>
      </c>
      <c r="G98" s="115" t="s">
        <v>365</v>
      </c>
      <c r="H98" s="115" t="s">
        <v>365</v>
      </c>
      <c r="I98" s="115" t="s">
        <v>365</v>
      </c>
    </row>
    <row r="99" spans="1:9" s="138" customFormat="1" ht="21">
      <c r="A99" s="113" t="s">
        <v>357</v>
      </c>
      <c r="B99" s="118" t="s">
        <v>509</v>
      </c>
      <c r="C99" s="113" t="s">
        <v>644</v>
      </c>
      <c r="D99" s="115" t="s">
        <v>365</v>
      </c>
      <c r="E99" s="115" t="s">
        <v>365</v>
      </c>
      <c r="F99" s="115" t="s">
        <v>365</v>
      </c>
      <c r="G99" s="115" t="s">
        <v>365</v>
      </c>
      <c r="H99" s="115" t="s">
        <v>365</v>
      </c>
      <c r="I99" s="115" t="s">
        <v>365</v>
      </c>
    </row>
    <row r="100" spans="1:9" s="138" customFormat="1" ht="21">
      <c r="A100" s="113" t="s">
        <v>357</v>
      </c>
      <c r="B100" s="118" t="s">
        <v>482</v>
      </c>
      <c r="C100" s="113" t="s">
        <v>406</v>
      </c>
      <c r="D100" s="115" t="s">
        <v>365</v>
      </c>
      <c r="E100" s="115" t="s">
        <v>365</v>
      </c>
      <c r="F100" s="115" t="s">
        <v>365</v>
      </c>
      <c r="G100" s="115" t="s">
        <v>365</v>
      </c>
      <c r="H100" s="115" t="s">
        <v>365</v>
      </c>
      <c r="I100" s="115" t="s">
        <v>365</v>
      </c>
    </row>
    <row r="101" spans="1:9" ht="12.75">
      <c r="A101" s="105"/>
      <c r="B101" s="106" t="s">
        <v>474</v>
      </c>
      <c r="C101" s="105"/>
      <c r="D101" s="105"/>
      <c r="E101" s="105"/>
      <c r="F101" s="105"/>
      <c r="G101" s="105"/>
      <c r="H101" s="105"/>
      <c r="I101" s="105"/>
    </row>
    <row r="102" spans="1:9" s="138" customFormat="1" ht="21">
      <c r="A102" s="113" t="s">
        <v>357</v>
      </c>
      <c r="B102" s="113" t="s">
        <v>488</v>
      </c>
      <c r="C102" s="113" t="s">
        <v>443</v>
      </c>
      <c r="D102" s="115" t="s">
        <v>365</v>
      </c>
      <c r="E102" s="115" t="s">
        <v>365</v>
      </c>
      <c r="F102" s="115" t="s">
        <v>365</v>
      </c>
      <c r="G102" s="115" t="s">
        <v>365</v>
      </c>
      <c r="H102" s="115" t="s">
        <v>365</v>
      </c>
      <c r="I102" s="115" t="s">
        <v>365</v>
      </c>
    </row>
    <row r="103" spans="1:9" s="138" customFormat="1" ht="31.5">
      <c r="A103" s="113" t="s">
        <v>357</v>
      </c>
      <c r="B103" s="113" t="s">
        <v>447</v>
      </c>
      <c r="C103" s="113" t="s">
        <v>448</v>
      </c>
      <c r="D103" s="115" t="s">
        <v>365</v>
      </c>
      <c r="E103" s="115" t="s">
        <v>365</v>
      </c>
      <c r="F103" s="115" t="s">
        <v>365</v>
      </c>
      <c r="G103" s="115" t="s">
        <v>365</v>
      </c>
      <c r="H103" s="115" t="s">
        <v>365</v>
      </c>
      <c r="I103" s="115" t="s">
        <v>365</v>
      </c>
    </row>
    <row r="104" spans="1:9" s="138" customFormat="1" ht="21">
      <c r="A104" s="113" t="s">
        <v>357</v>
      </c>
      <c r="B104" s="113" t="s">
        <v>510</v>
      </c>
      <c r="C104" s="113" t="s">
        <v>451</v>
      </c>
      <c r="D104" s="115" t="s">
        <v>365</v>
      </c>
      <c r="E104" s="115" t="s">
        <v>365</v>
      </c>
      <c r="F104" s="115" t="s">
        <v>365</v>
      </c>
      <c r="G104" s="115" t="s">
        <v>365</v>
      </c>
      <c r="H104" s="115" t="s">
        <v>365</v>
      </c>
      <c r="I104" s="115" t="s">
        <v>365</v>
      </c>
    </row>
    <row r="105" spans="1:9" s="138" customFormat="1" ht="12.75">
      <c r="A105" s="113" t="s">
        <v>357</v>
      </c>
      <c r="B105" s="113" t="s">
        <v>471</v>
      </c>
      <c r="C105" s="113" t="s">
        <v>452</v>
      </c>
      <c r="D105" s="115" t="s">
        <v>365</v>
      </c>
      <c r="E105" s="115" t="s">
        <v>365</v>
      </c>
      <c r="F105" s="115" t="s">
        <v>365</v>
      </c>
      <c r="G105" s="115" t="s">
        <v>365</v>
      </c>
      <c r="H105" s="115" t="s">
        <v>365</v>
      </c>
      <c r="I105" s="115" t="s">
        <v>365</v>
      </c>
    </row>
    <row r="106" spans="1:9" s="138" customFormat="1" ht="31.5">
      <c r="A106" s="113" t="s">
        <v>357</v>
      </c>
      <c r="B106" s="118" t="s">
        <v>672</v>
      </c>
      <c r="C106" s="113" t="s">
        <v>476</v>
      </c>
      <c r="D106" s="115" t="s">
        <v>365</v>
      </c>
      <c r="E106" s="115" t="s">
        <v>365</v>
      </c>
      <c r="F106" s="115" t="s">
        <v>365</v>
      </c>
      <c r="G106" s="115" t="s">
        <v>365</v>
      </c>
      <c r="H106" s="115" t="s">
        <v>365</v>
      </c>
      <c r="I106" s="115" t="s">
        <v>365</v>
      </c>
    </row>
  </sheetData>
  <sheetProtection/>
  <mergeCells count="14">
    <mergeCell ref="A5:I5"/>
    <mergeCell ref="A6:I6"/>
    <mergeCell ref="A8:I8"/>
    <mergeCell ref="F12:H12"/>
    <mergeCell ref="F13:G13"/>
    <mergeCell ref="F1:I1"/>
    <mergeCell ref="A3:I3"/>
    <mergeCell ref="F14:G14"/>
    <mergeCell ref="A11:A13"/>
    <mergeCell ref="B11:B13"/>
    <mergeCell ref="C11:C13"/>
    <mergeCell ref="D11:H11"/>
    <mergeCell ref="I11:I13"/>
    <mergeCell ref="D12:E12"/>
  </mergeCells>
  <printOptions/>
  <pageMargins left="0.7" right="0.7" top="0.75" bottom="0.75" header="0.3" footer="0.3"/>
  <pageSetup horizontalDpi="600" verticalDpi="600" orientation="portrait" paperSize="9" r:id="rId1"/>
  <ignoredErrors>
    <ignoredError sqref="D14:E14 F14:H14 A71:A81 A59:E66 A51:E57 A44:E48 A34:E36 A32:E33 I32:IV33 A39:E40 A37:E38 I37:IV38 I44:IV49 A42:E42 A41:D41 I41:IV41 A68 A69:A70 A67 C67:E67 F59:IV66 F51:IV57 F34:IV36 F39:IV40 F42:IV42 F67:IV67 A49:B49 D49:E49" twoDigitTextYear="1"/>
    <ignoredError sqref="A23:E24 I23:IV31 B25:E30 B31:C31 E31" numberStoredAsText="1"/>
    <ignoredError sqref="A25:A31" numberStoredAsText="1" twoDigitTextYear="1"/>
  </ignoredErrors>
</worksheet>
</file>

<file path=xl/worksheets/sheet9.xml><?xml version="1.0" encoding="utf-8"?>
<worksheet xmlns="http://schemas.openxmlformats.org/spreadsheetml/2006/main" xmlns:r="http://schemas.openxmlformats.org/officeDocument/2006/relationships">
  <dimension ref="A1:R103"/>
  <sheetViews>
    <sheetView view="pageBreakPreview" zoomScaleSheetLayoutView="100" zoomScalePageLayoutView="0" workbookViewId="0" topLeftCell="A16">
      <selection activeCell="C46" sqref="C46"/>
    </sheetView>
  </sheetViews>
  <sheetFormatPr defaultColWidth="9.00390625" defaultRowHeight="12.75"/>
  <cols>
    <col min="2" max="2" width="35.125" style="0" customWidth="1"/>
    <col min="3" max="3" width="11.125" style="0" customWidth="1"/>
    <col min="4" max="4" width="11.625" style="0" customWidth="1"/>
    <col min="5" max="5" width="12.625" style="0" customWidth="1"/>
    <col min="6" max="6" width="13.25390625" style="0" customWidth="1"/>
    <col min="7" max="7" width="15.875" style="0" customWidth="1"/>
    <col min="8" max="8" width="13.00390625" style="0" customWidth="1"/>
    <col min="9" max="9" width="16.625" style="0" customWidth="1"/>
    <col min="10" max="10" width="15.875" style="0" customWidth="1"/>
    <col min="11" max="11" width="12.875" style="0" customWidth="1"/>
    <col min="12" max="12" width="11.75390625" style="0" customWidth="1"/>
    <col min="13" max="13" width="19.25390625" style="0" customWidth="1"/>
    <col min="14" max="14" width="18.875" style="0" customWidth="1"/>
    <col min="15" max="15" width="13.75390625" style="0" customWidth="1"/>
    <col min="16" max="16" width="10.375" style="0" customWidth="1"/>
    <col min="17" max="17" width="10.75390625" style="0" customWidth="1"/>
    <col min="18" max="18" width="10.625" style="0" customWidth="1"/>
  </cols>
  <sheetData>
    <row r="1" spans="1:18" ht="34.5" customHeight="1">
      <c r="A1" s="19"/>
      <c r="B1" s="19"/>
      <c r="C1" s="19"/>
      <c r="D1" s="19"/>
      <c r="E1" s="19"/>
      <c r="F1" s="19"/>
      <c r="G1" s="19"/>
      <c r="H1" s="19"/>
      <c r="I1" s="19"/>
      <c r="J1" s="19"/>
      <c r="K1" s="10"/>
      <c r="L1" s="10"/>
      <c r="M1" s="10"/>
      <c r="N1" s="10"/>
      <c r="O1" s="10"/>
      <c r="P1" s="156" t="s">
        <v>140</v>
      </c>
      <c r="Q1" s="156"/>
      <c r="R1" s="156"/>
    </row>
    <row r="2" spans="1:18" ht="12.75">
      <c r="A2" s="4"/>
      <c r="B2" s="4"/>
      <c r="C2" s="4"/>
      <c r="D2" s="4"/>
      <c r="E2" s="4"/>
      <c r="F2" s="4"/>
      <c r="G2" s="4"/>
      <c r="H2" s="4"/>
      <c r="I2" s="4"/>
      <c r="J2" s="4"/>
      <c r="K2" s="4"/>
      <c r="L2" s="4"/>
      <c r="M2" s="4"/>
      <c r="N2" s="4"/>
      <c r="O2" s="4"/>
      <c r="P2" s="4"/>
      <c r="Q2" s="4"/>
      <c r="R2" s="4"/>
    </row>
    <row r="3" spans="1:18" ht="12.75">
      <c r="A3" s="163" t="s">
        <v>141</v>
      </c>
      <c r="B3" s="163"/>
      <c r="C3" s="163"/>
      <c r="D3" s="163"/>
      <c r="E3" s="163"/>
      <c r="F3" s="163"/>
      <c r="G3" s="163"/>
      <c r="H3" s="163"/>
      <c r="I3" s="163"/>
      <c r="J3" s="163"/>
      <c r="K3" s="163"/>
      <c r="L3" s="163"/>
      <c r="M3" s="163"/>
      <c r="N3" s="163"/>
      <c r="O3" s="163"/>
      <c r="P3" s="163"/>
      <c r="Q3" s="163"/>
      <c r="R3" s="4"/>
    </row>
    <row r="4" spans="1:18" s="39" customFormat="1" ht="12">
      <c r="A4" s="23"/>
      <c r="B4" s="23"/>
      <c r="C4" s="23"/>
      <c r="D4" s="23"/>
      <c r="E4" s="23"/>
      <c r="F4" s="23"/>
      <c r="G4" s="23"/>
      <c r="H4" s="23"/>
      <c r="I4" s="23"/>
      <c r="J4" s="23"/>
      <c r="K4" s="23"/>
      <c r="L4" s="23"/>
      <c r="M4" s="23"/>
      <c r="N4" s="23"/>
      <c r="O4" s="23"/>
      <c r="P4" s="23"/>
      <c r="Q4" s="23"/>
      <c r="R4" s="23"/>
    </row>
    <row r="5" spans="1:18" s="39" customFormat="1" ht="12">
      <c r="A5" s="159" t="s">
        <v>494</v>
      </c>
      <c r="B5" s="159"/>
      <c r="C5" s="159"/>
      <c r="D5" s="159"/>
      <c r="E5" s="159"/>
      <c r="F5" s="159"/>
      <c r="G5" s="159"/>
      <c r="H5" s="159"/>
      <c r="I5" s="159"/>
      <c r="J5" s="159"/>
      <c r="K5" s="159"/>
      <c r="L5" s="159"/>
      <c r="M5" s="159"/>
      <c r="N5" s="159"/>
      <c r="O5" s="159"/>
      <c r="P5" s="159"/>
      <c r="Q5" s="159"/>
      <c r="R5" s="159"/>
    </row>
    <row r="6" spans="1:18" s="39" customFormat="1" ht="12.75" customHeight="1">
      <c r="A6" s="160" t="s">
        <v>0</v>
      </c>
      <c r="B6" s="160"/>
      <c r="C6" s="160"/>
      <c r="D6" s="160"/>
      <c r="E6" s="160"/>
      <c r="F6" s="160"/>
      <c r="G6" s="160"/>
      <c r="H6" s="160"/>
      <c r="I6" s="160"/>
      <c r="J6" s="160"/>
      <c r="K6" s="160"/>
      <c r="L6" s="160"/>
      <c r="M6" s="160"/>
      <c r="N6" s="160"/>
      <c r="O6" s="160"/>
      <c r="P6" s="160"/>
      <c r="Q6" s="160"/>
      <c r="R6" s="160"/>
    </row>
    <row r="7" spans="1:18" s="39" customFormat="1" ht="12">
      <c r="A7" s="40"/>
      <c r="B7" s="40"/>
      <c r="C7" s="40"/>
      <c r="D7" s="40"/>
      <c r="E7" s="40"/>
      <c r="F7" s="40"/>
      <c r="G7" s="42"/>
      <c r="H7" s="42"/>
      <c r="I7" s="42"/>
      <c r="J7" s="42"/>
      <c r="K7" s="42"/>
      <c r="L7" s="40"/>
      <c r="M7" s="40"/>
      <c r="N7" s="40"/>
      <c r="O7" s="40"/>
      <c r="P7" s="40"/>
      <c r="Q7" s="42"/>
      <c r="R7" s="40"/>
    </row>
    <row r="8" spans="1:18" s="39" customFormat="1" ht="12">
      <c r="A8" s="159" t="s">
        <v>580</v>
      </c>
      <c r="B8" s="159"/>
      <c r="C8" s="159"/>
      <c r="D8" s="159"/>
      <c r="E8" s="159"/>
      <c r="F8" s="159"/>
      <c r="G8" s="159"/>
      <c r="H8" s="159"/>
      <c r="I8" s="159"/>
      <c r="J8" s="159"/>
      <c r="K8" s="159"/>
      <c r="L8" s="159"/>
      <c r="M8" s="159"/>
      <c r="N8" s="159"/>
      <c r="O8" s="159"/>
      <c r="P8" s="159"/>
      <c r="Q8" s="159"/>
      <c r="R8" s="159"/>
    </row>
    <row r="9" spans="1:18" s="39" customFormat="1" ht="12">
      <c r="A9" s="40"/>
      <c r="B9" s="40"/>
      <c r="C9" s="40"/>
      <c r="D9" s="40"/>
      <c r="E9" s="40"/>
      <c r="F9" s="40"/>
      <c r="G9" s="42"/>
      <c r="H9" s="42"/>
      <c r="I9" s="42"/>
      <c r="J9" s="42"/>
      <c r="K9" s="40"/>
      <c r="L9" s="40"/>
      <c r="M9" s="40"/>
      <c r="N9" s="40"/>
      <c r="O9" s="40"/>
      <c r="P9" s="40"/>
      <c r="Q9" s="40"/>
      <c r="R9" s="40"/>
    </row>
    <row r="10" spans="1:18" s="79" customFormat="1" ht="127.5" customHeight="1">
      <c r="A10" s="136" t="s">
        <v>5</v>
      </c>
      <c r="B10" s="135" t="s">
        <v>42</v>
      </c>
      <c r="C10" s="136" t="s">
        <v>4</v>
      </c>
      <c r="D10" s="136" t="s">
        <v>142</v>
      </c>
      <c r="E10" s="136" t="s">
        <v>143</v>
      </c>
      <c r="F10" s="134" t="s">
        <v>144</v>
      </c>
      <c r="G10" s="134" t="s">
        <v>145</v>
      </c>
      <c r="H10" s="134" t="s">
        <v>146</v>
      </c>
      <c r="I10" s="134" t="s">
        <v>147</v>
      </c>
      <c r="J10" s="132" t="s">
        <v>148</v>
      </c>
      <c r="K10" s="134" t="s">
        <v>149</v>
      </c>
      <c r="L10" s="134" t="s">
        <v>150</v>
      </c>
      <c r="M10" s="134" t="s">
        <v>151</v>
      </c>
      <c r="N10" s="134" t="s">
        <v>152</v>
      </c>
      <c r="O10" s="134" t="s">
        <v>153</v>
      </c>
      <c r="P10" s="134" t="s">
        <v>154</v>
      </c>
      <c r="Q10" s="134" t="s">
        <v>155</v>
      </c>
      <c r="R10" s="134" t="s">
        <v>156</v>
      </c>
    </row>
    <row r="11" spans="1:18" ht="12.75">
      <c r="A11" s="20">
        <v>1</v>
      </c>
      <c r="B11" s="33">
        <v>2</v>
      </c>
      <c r="C11" s="20">
        <v>3</v>
      </c>
      <c r="D11" s="20">
        <v>4</v>
      </c>
      <c r="E11" s="20">
        <v>5</v>
      </c>
      <c r="F11" s="21" t="s">
        <v>109</v>
      </c>
      <c r="G11" s="21" t="s">
        <v>110</v>
      </c>
      <c r="H11" s="21" t="s">
        <v>111</v>
      </c>
      <c r="I11" s="21" t="s">
        <v>73</v>
      </c>
      <c r="J11" s="74" t="s">
        <v>112</v>
      </c>
      <c r="K11" s="21" t="s">
        <v>113</v>
      </c>
      <c r="L11" s="21" t="s">
        <v>157</v>
      </c>
      <c r="M11" s="21" t="s">
        <v>158</v>
      </c>
      <c r="N11" s="21" t="s">
        <v>159</v>
      </c>
      <c r="O11" s="21" t="s">
        <v>160</v>
      </c>
      <c r="P11" s="21" t="s">
        <v>161</v>
      </c>
      <c r="Q11" s="21" t="s">
        <v>162</v>
      </c>
      <c r="R11" s="20">
        <v>18</v>
      </c>
    </row>
    <row r="12" spans="1:18" ht="12.75" customHeight="1">
      <c r="A12" s="66">
        <v>0</v>
      </c>
      <c r="B12" s="67" t="s">
        <v>296</v>
      </c>
      <c r="C12" s="66" t="s">
        <v>364</v>
      </c>
      <c r="D12" s="68" t="s">
        <v>365</v>
      </c>
      <c r="E12" s="68" t="s">
        <v>365</v>
      </c>
      <c r="F12" s="68" t="s">
        <v>365</v>
      </c>
      <c r="G12" s="68" t="s">
        <v>365</v>
      </c>
      <c r="H12" s="68" t="s">
        <v>365</v>
      </c>
      <c r="I12" s="68" t="s">
        <v>365</v>
      </c>
      <c r="J12" s="68" t="s">
        <v>365</v>
      </c>
      <c r="K12" s="68" t="s">
        <v>365</v>
      </c>
      <c r="L12" s="68" t="s">
        <v>365</v>
      </c>
      <c r="M12" s="68" t="s">
        <v>365</v>
      </c>
      <c r="N12" s="68" t="s">
        <v>365</v>
      </c>
      <c r="O12" s="68" t="s">
        <v>365</v>
      </c>
      <c r="P12" s="68" t="s">
        <v>365</v>
      </c>
      <c r="Q12" s="68" t="s">
        <v>365</v>
      </c>
      <c r="R12" s="68" t="s">
        <v>365</v>
      </c>
    </row>
    <row r="13" spans="1:18" ht="12.75">
      <c r="A13" s="55" t="s">
        <v>297</v>
      </c>
      <c r="B13" s="56" t="s">
        <v>298</v>
      </c>
      <c r="C13" s="55" t="s">
        <v>364</v>
      </c>
      <c r="D13" s="68" t="s">
        <v>365</v>
      </c>
      <c r="E13" s="61" t="s">
        <v>365</v>
      </c>
      <c r="F13" s="61" t="s">
        <v>365</v>
      </c>
      <c r="G13" s="61" t="s">
        <v>365</v>
      </c>
      <c r="H13" s="61" t="s">
        <v>365</v>
      </c>
      <c r="I13" s="61" t="s">
        <v>365</v>
      </c>
      <c r="J13" s="61" t="s">
        <v>365</v>
      </c>
      <c r="K13" s="61" t="s">
        <v>365</v>
      </c>
      <c r="L13" s="61" t="s">
        <v>365</v>
      </c>
      <c r="M13" s="61" t="s">
        <v>365</v>
      </c>
      <c r="N13" s="61" t="s">
        <v>365</v>
      </c>
      <c r="O13" s="61" t="s">
        <v>365</v>
      </c>
      <c r="P13" s="61" t="s">
        <v>365</v>
      </c>
      <c r="Q13" s="61" t="s">
        <v>365</v>
      </c>
      <c r="R13" s="61" t="s">
        <v>365</v>
      </c>
    </row>
    <row r="14" spans="1:18" ht="12.75">
      <c r="A14" s="55" t="s">
        <v>299</v>
      </c>
      <c r="B14" s="56" t="s">
        <v>300</v>
      </c>
      <c r="C14" s="55" t="s">
        <v>364</v>
      </c>
      <c r="D14" s="68" t="s">
        <v>365</v>
      </c>
      <c r="E14" s="61" t="s">
        <v>365</v>
      </c>
      <c r="F14" s="61" t="s">
        <v>365</v>
      </c>
      <c r="G14" s="61" t="s">
        <v>365</v>
      </c>
      <c r="H14" s="61" t="s">
        <v>365</v>
      </c>
      <c r="I14" s="61" t="s">
        <v>365</v>
      </c>
      <c r="J14" s="61" t="s">
        <v>365</v>
      </c>
      <c r="K14" s="61" t="s">
        <v>365</v>
      </c>
      <c r="L14" s="61" t="s">
        <v>365</v>
      </c>
      <c r="M14" s="61" t="s">
        <v>365</v>
      </c>
      <c r="N14" s="61" t="s">
        <v>365</v>
      </c>
      <c r="O14" s="61" t="s">
        <v>365</v>
      </c>
      <c r="P14" s="61" t="s">
        <v>365</v>
      </c>
      <c r="Q14" s="61" t="s">
        <v>365</v>
      </c>
      <c r="R14" s="61" t="s">
        <v>365</v>
      </c>
    </row>
    <row r="15" spans="1:18" ht="12.75">
      <c r="A15" s="55" t="s">
        <v>301</v>
      </c>
      <c r="B15" s="56" t="s">
        <v>302</v>
      </c>
      <c r="C15" s="55" t="s">
        <v>364</v>
      </c>
      <c r="D15" s="68" t="s">
        <v>365</v>
      </c>
      <c r="E15" s="61" t="s">
        <v>365</v>
      </c>
      <c r="F15" s="61" t="s">
        <v>365</v>
      </c>
      <c r="G15" s="61" t="s">
        <v>365</v>
      </c>
      <c r="H15" s="61" t="s">
        <v>365</v>
      </c>
      <c r="I15" s="61" t="s">
        <v>365</v>
      </c>
      <c r="J15" s="61" t="s">
        <v>365</v>
      </c>
      <c r="K15" s="61" t="s">
        <v>365</v>
      </c>
      <c r="L15" s="61" t="s">
        <v>365</v>
      </c>
      <c r="M15" s="61" t="s">
        <v>365</v>
      </c>
      <c r="N15" s="61" t="s">
        <v>365</v>
      </c>
      <c r="O15" s="61" t="s">
        <v>365</v>
      </c>
      <c r="P15" s="61" t="s">
        <v>365</v>
      </c>
      <c r="Q15" s="61" t="s">
        <v>365</v>
      </c>
      <c r="R15" s="61" t="s">
        <v>365</v>
      </c>
    </row>
    <row r="16" spans="1:18" ht="21">
      <c r="A16" s="55" t="s">
        <v>303</v>
      </c>
      <c r="B16" s="56" t="s">
        <v>304</v>
      </c>
      <c r="C16" s="55" t="s">
        <v>364</v>
      </c>
      <c r="D16" s="68" t="s">
        <v>365</v>
      </c>
      <c r="E16" s="61" t="s">
        <v>365</v>
      </c>
      <c r="F16" s="61" t="s">
        <v>365</v>
      </c>
      <c r="G16" s="61" t="s">
        <v>365</v>
      </c>
      <c r="H16" s="61" t="s">
        <v>365</v>
      </c>
      <c r="I16" s="61" t="s">
        <v>365</v>
      </c>
      <c r="J16" s="61" t="s">
        <v>365</v>
      </c>
      <c r="K16" s="61" t="s">
        <v>365</v>
      </c>
      <c r="L16" s="61" t="s">
        <v>365</v>
      </c>
      <c r="M16" s="61" t="s">
        <v>365</v>
      </c>
      <c r="N16" s="61" t="s">
        <v>365</v>
      </c>
      <c r="O16" s="61" t="s">
        <v>365</v>
      </c>
      <c r="P16" s="61" t="s">
        <v>365</v>
      </c>
      <c r="Q16" s="61" t="s">
        <v>365</v>
      </c>
      <c r="R16" s="61" t="s">
        <v>365</v>
      </c>
    </row>
    <row r="17" spans="1:18" ht="12.75">
      <c r="A17" s="55" t="s">
        <v>305</v>
      </c>
      <c r="B17" s="56" t="s">
        <v>306</v>
      </c>
      <c r="C17" s="55" t="s">
        <v>364</v>
      </c>
      <c r="D17" s="68" t="s">
        <v>365</v>
      </c>
      <c r="E17" s="61" t="s">
        <v>365</v>
      </c>
      <c r="F17" s="61" t="s">
        <v>365</v>
      </c>
      <c r="G17" s="61" t="s">
        <v>365</v>
      </c>
      <c r="H17" s="61" t="s">
        <v>365</v>
      </c>
      <c r="I17" s="61" t="s">
        <v>365</v>
      </c>
      <c r="J17" s="61" t="s">
        <v>365</v>
      </c>
      <c r="K17" s="61" t="s">
        <v>365</v>
      </c>
      <c r="L17" s="61" t="s">
        <v>365</v>
      </c>
      <c r="M17" s="61" t="s">
        <v>365</v>
      </c>
      <c r="N17" s="61" t="s">
        <v>365</v>
      </c>
      <c r="O17" s="61" t="s">
        <v>365</v>
      </c>
      <c r="P17" s="61" t="s">
        <v>365</v>
      </c>
      <c r="Q17" s="61" t="s">
        <v>365</v>
      </c>
      <c r="R17" s="61" t="s">
        <v>365</v>
      </c>
    </row>
    <row r="18" spans="1:18" ht="21">
      <c r="A18" s="55" t="s">
        <v>307</v>
      </c>
      <c r="B18" s="56" t="s">
        <v>308</v>
      </c>
      <c r="C18" s="55" t="s">
        <v>364</v>
      </c>
      <c r="D18" s="68" t="s">
        <v>365</v>
      </c>
      <c r="E18" s="61" t="s">
        <v>365</v>
      </c>
      <c r="F18" s="61" t="s">
        <v>365</v>
      </c>
      <c r="G18" s="61" t="s">
        <v>365</v>
      </c>
      <c r="H18" s="61" t="s">
        <v>365</v>
      </c>
      <c r="I18" s="61" t="s">
        <v>365</v>
      </c>
      <c r="J18" s="61" t="s">
        <v>365</v>
      </c>
      <c r="K18" s="61" t="s">
        <v>365</v>
      </c>
      <c r="L18" s="61" t="s">
        <v>365</v>
      </c>
      <c r="M18" s="61" t="s">
        <v>365</v>
      </c>
      <c r="N18" s="61" t="s">
        <v>365</v>
      </c>
      <c r="O18" s="61" t="s">
        <v>365</v>
      </c>
      <c r="P18" s="61" t="s">
        <v>365</v>
      </c>
      <c r="Q18" s="61" t="s">
        <v>365</v>
      </c>
      <c r="R18" s="61" t="s">
        <v>365</v>
      </c>
    </row>
    <row r="19" spans="1:18" ht="12.75">
      <c r="A19" s="55" t="s">
        <v>309</v>
      </c>
      <c r="B19" s="56" t="s">
        <v>310</v>
      </c>
      <c r="C19" s="55" t="s">
        <v>364</v>
      </c>
      <c r="D19" s="68" t="s">
        <v>365</v>
      </c>
      <c r="E19" s="61" t="s">
        <v>365</v>
      </c>
      <c r="F19" s="61" t="s">
        <v>365</v>
      </c>
      <c r="G19" s="61" t="s">
        <v>365</v>
      </c>
      <c r="H19" s="61" t="s">
        <v>365</v>
      </c>
      <c r="I19" s="61" t="s">
        <v>365</v>
      </c>
      <c r="J19" s="61" t="s">
        <v>365</v>
      </c>
      <c r="K19" s="61" t="s">
        <v>365</v>
      </c>
      <c r="L19" s="61" t="s">
        <v>365</v>
      </c>
      <c r="M19" s="61" t="s">
        <v>365</v>
      </c>
      <c r="N19" s="61" t="s">
        <v>365</v>
      </c>
      <c r="O19" s="61" t="s">
        <v>365</v>
      </c>
      <c r="P19" s="61" t="s">
        <v>365</v>
      </c>
      <c r="Q19" s="61" t="s">
        <v>365</v>
      </c>
      <c r="R19" s="61" t="s">
        <v>365</v>
      </c>
    </row>
    <row r="20" spans="1:18" ht="12.75">
      <c r="A20" s="57" t="s">
        <v>311</v>
      </c>
      <c r="B20" s="57" t="s">
        <v>312</v>
      </c>
      <c r="C20" s="55" t="s">
        <v>364</v>
      </c>
      <c r="D20" s="68" t="s">
        <v>365</v>
      </c>
      <c r="E20" s="63" t="s">
        <v>365</v>
      </c>
      <c r="F20" s="63" t="s">
        <v>365</v>
      </c>
      <c r="G20" s="63" t="s">
        <v>365</v>
      </c>
      <c r="H20" s="63" t="s">
        <v>365</v>
      </c>
      <c r="I20" s="63" t="s">
        <v>365</v>
      </c>
      <c r="J20" s="63" t="s">
        <v>365</v>
      </c>
      <c r="K20" s="63" t="s">
        <v>365</v>
      </c>
      <c r="L20" s="63" t="s">
        <v>365</v>
      </c>
      <c r="M20" s="63" t="s">
        <v>365</v>
      </c>
      <c r="N20" s="63" t="s">
        <v>365</v>
      </c>
      <c r="O20" s="63" t="s">
        <v>365</v>
      </c>
      <c r="P20" s="63" t="s">
        <v>365</v>
      </c>
      <c r="Q20" s="63" t="s">
        <v>365</v>
      </c>
      <c r="R20" s="63" t="s">
        <v>365</v>
      </c>
    </row>
    <row r="21" spans="1:18" ht="21">
      <c r="A21" s="54" t="s">
        <v>313</v>
      </c>
      <c r="B21" s="54" t="s">
        <v>314</v>
      </c>
      <c r="C21" s="54" t="s">
        <v>364</v>
      </c>
      <c r="D21" s="58" t="s">
        <v>365</v>
      </c>
      <c r="E21" s="58" t="s">
        <v>365</v>
      </c>
      <c r="F21" s="58" t="s">
        <v>365</v>
      </c>
      <c r="G21" s="58" t="s">
        <v>365</v>
      </c>
      <c r="H21" s="58" t="s">
        <v>365</v>
      </c>
      <c r="I21" s="58" t="s">
        <v>365</v>
      </c>
      <c r="J21" s="58" t="s">
        <v>365</v>
      </c>
      <c r="K21" s="58" t="s">
        <v>365</v>
      </c>
      <c r="L21" s="58" t="s">
        <v>365</v>
      </c>
      <c r="M21" s="58" t="s">
        <v>365</v>
      </c>
      <c r="N21" s="58" t="s">
        <v>365</v>
      </c>
      <c r="O21" s="58" t="s">
        <v>365</v>
      </c>
      <c r="P21" s="58" t="s">
        <v>365</v>
      </c>
      <c r="Q21" s="58" t="s">
        <v>365</v>
      </c>
      <c r="R21" s="58" t="s">
        <v>365</v>
      </c>
    </row>
    <row r="22" spans="1:18" ht="42">
      <c r="A22" s="54" t="s">
        <v>315</v>
      </c>
      <c r="B22" s="54" t="s">
        <v>316</v>
      </c>
      <c r="C22" s="54" t="s">
        <v>364</v>
      </c>
      <c r="D22" s="58" t="s">
        <v>365</v>
      </c>
      <c r="E22" s="64" t="s">
        <v>365</v>
      </c>
      <c r="F22" s="64" t="s">
        <v>365</v>
      </c>
      <c r="G22" s="64" t="s">
        <v>365</v>
      </c>
      <c r="H22" s="64" t="s">
        <v>365</v>
      </c>
      <c r="I22" s="64" t="s">
        <v>365</v>
      </c>
      <c r="J22" s="64" t="s">
        <v>365</v>
      </c>
      <c r="K22" s="64" t="s">
        <v>365</v>
      </c>
      <c r="L22" s="64" t="s">
        <v>365</v>
      </c>
      <c r="M22" s="64" t="s">
        <v>365</v>
      </c>
      <c r="N22" s="64" t="s">
        <v>365</v>
      </c>
      <c r="O22" s="64" t="s">
        <v>365</v>
      </c>
      <c r="P22" s="64" t="s">
        <v>365</v>
      </c>
      <c r="Q22" s="64" t="s">
        <v>365</v>
      </c>
      <c r="R22" s="64" t="s">
        <v>365</v>
      </c>
    </row>
    <row r="23" spans="1:18" ht="31.5">
      <c r="A23" s="54" t="s">
        <v>317</v>
      </c>
      <c r="B23" s="54" t="s">
        <v>318</v>
      </c>
      <c r="C23" s="54" t="s">
        <v>364</v>
      </c>
      <c r="D23" s="58" t="s">
        <v>365</v>
      </c>
      <c r="E23" s="64" t="s">
        <v>365</v>
      </c>
      <c r="F23" s="64" t="s">
        <v>365</v>
      </c>
      <c r="G23" s="64" t="s">
        <v>365</v>
      </c>
      <c r="H23" s="64" t="s">
        <v>365</v>
      </c>
      <c r="I23" s="64" t="s">
        <v>365</v>
      </c>
      <c r="J23" s="64" t="s">
        <v>365</v>
      </c>
      <c r="K23" s="64" t="s">
        <v>365</v>
      </c>
      <c r="L23" s="64" t="s">
        <v>365</v>
      </c>
      <c r="M23" s="64" t="s">
        <v>365</v>
      </c>
      <c r="N23" s="64" t="s">
        <v>365</v>
      </c>
      <c r="O23" s="64" t="s">
        <v>365</v>
      </c>
      <c r="P23" s="64" t="s">
        <v>365</v>
      </c>
      <c r="Q23" s="64" t="s">
        <v>365</v>
      </c>
      <c r="R23" s="64" t="s">
        <v>365</v>
      </c>
    </row>
    <row r="24" spans="1:18" ht="31.5">
      <c r="A24" s="54" t="s">
        <v>319</v>
      </c>
      <c r="B24" s="54" t="s">
        <v>320</v>
      </c>
      <c r="C24" s="54" t="s">
        <v>364</v>
      </c>
      <c r="D24" s="58" t="s">
        <v>365</v>
      </c>
      <c r="E24" s="64" t="s">
        <v>365</v>
      </c>
      <c r="F24" s="64" t="s">
        <v>365</v>
      </c>
      <c r="G24" s="64" t="s">
        <v>365</v>
      </c>
      <c r="H24" s="64" t="s">
        <v>365</v>
      </c>
      <c r="I24" s="64" t="s">
        <v>365</v>
      </c>
      <c r="J24" s="64" t="s">
        <v>365</v>
      </c>
      <c r="K24" s="64" t="s">
        <v>365</v>
      </c>
      <c r="L24" s="64" t="s">
        <v>365</v>
      </c>
      <c r="M24" s="64" t="s">
        <v>365</v>
      </c>
      <c r="N24" s="64" t="s">
        <v>365</v>
      </c>
      <c r="O24" s="64" t="s">
        <v>365</v>
      </c>
      <c r="P24" s="64" t="s">
        <v>365</v>
      </c>
      <c r="Q24" s="64" t="s">
        <v>365</v>
      </c>
      <c r="R24" s="64" t="s">
        <v>365</v>
      </c>
    </row>
    <row r="25" spans="1:18" ht="21">
      <c r="A25" s="54" t="s">
        <v>321</v>
      </c>
      <c r="B25" s="54" t="s">
        <v>322</v>
      </c>
      <c r="C25" s="54" t="s">
        <v>364</v>
      </c>
      <c r="D25" s="58" t="s">
        <v>365</v>
      </c>
      <c r="E25" s="64" t="s">
        <v>365</v>
      </c>
      <c r="F25" s="64" t="s">
        <v>365</v>
      </c>
      <c r="G25" s="64" t="s">
        <v>365</v>
      </c>
      <c r="H25" s="64" t="s">
        <v>365</v>
      </c>
      <c r="I25" s="64" t="s">
        <v>365</v>
      </c>
      <c r="J25" s="64" t="s">
        <v>365</v>
      </c>
      <c r="K25" s="64" t="s">
        <v>365</v>
      </c>
      <c r="L25" s="64" t="s">
        <v>365</v>
      </c>
      <c r="M25" s="64" t="s">
        <v>365</v>
      </c>
      <c r="N25" s="64" t="s">
        <v>365</v>
      </c>
      <c r="O25" s="64" t="s">
        <v>365</v>
      </c>
      <c r="P25" s="64" t="s">
        <v>365</v>
      </c>
      <c r="Q25" s="64" t="s">
        <v>365</v>
      </c>
      <c r="R25" s="64" t="s">
        <v>365</v>
      </c>
    </row>
    <row r="26" spans="1:18" ht="31.5">
      <c r="A26" s="54" t="s">
        <v>323</v>
      </c>
      <c r="B26" s="54" t="s">
        <v>324</v>
      </c>
      <c r="C26" s="54" t="s">
        <v>364</v>
      </c>
      <c r="D26" s="58" t="s">
        <v>365</v>
      </c>
      <c r="E26" s="64" t="s">
        <v>365</v>
      </c>
      <c r="F26" s="64" t="s">
        <v>365</v>
      </c>
      <c r="G26" s="64" t="s">
        <v>365</v>
      </c>
      <c r="H26" s="64" t="s">
        <v>365</v>
      </c>
      <c r="I26" s="64" t="s">
        <v>365</v>
      </c>
      <c r="J26" s="64" t="s">
        <v>365</v>
      </c>
      <c r="K26" s="64" t="s">
        <v>365</v>
      </c>
      <c r="L26" s="64" t="s">
        <v>365</v>
      </c>
      <c r="M26" s="64" t="s">
        <v>365</v>
      </c>
      <c r="N26" s="64" t="s">
        <v>365</v>
      </c>
      <c r="O26" s="64" t="s">
        <v>365</v>
      </c>
      <c r="P26" s="64" t="s">
        <v>365</v>
      </c>
      <c r="Q26" s="64" t="s">
        <v>365</v>
      </c>
      <c r="R26" s="64" t="s">
        <v>365</v>
      </c>
    </row>
    <row r="27" spans="1:18" ht="21">
      <c r="A27" s="54" t="s">
        <v>325</v>
      </c>
      <c r="B27" s="54" t="s">
        <v>326</v>
      </c>
      <c r="C27" s="54" t="s">
        <v>364</v>
      </c>
      <c r="D27" s="58" t="s">
        <v>365</v>
      </c>
      <c r="E27" s="64" t="s">
        <v>365</v>
      </c>
      <c r="F27" s="64" t="s">
        <v>365</v>
      </c>
      <c r="G27" s="64" t="s">
        <v>365</v>
      </c>
      <c r="H27" s="64" t="s">
        <v>365</v>
      </c>
      <c r="I27" s="64" t="s">
        <v>365</v>
      </c>
      <c r="J27" s="64" t="s">
        <v>365</v>
      </c>
      <c r="K27" s="64" t="s">
        <v>365</v>
      </c>
      <c r="L27" s="64" t="s">
        <v>365</v>
      </c>
      <c r="M27" s="64" t="s">
        <v>365</v>
      </c>
      <c r="N27" s="64" t="s">
        <v>365</v>
      </c>
      <c r="O27" s="64" t="s">
        <v>365</v>
      </c>
      <c r="P27" s="64" t="s">
        <v>365</v>
      </c>
      <c r="Q27" s="64" t="s">
        <v>365</v>
      </c>
      <c r="R27" s="64" t="s">
        <v>365</v>
      </c>
    </row>
    <row r="28" spans="1:18" ht="12.75">
      <c r="A28" s="54" t="s">
        <v>327</v>
      </c>
      <c r="B28" s="54" t="s">
        <v>328</v>
      </c>
      <c r="C28" s="54" t="s">
        <v>364</v>
      </c>
      <c r="D28" s="58" t="s">
        <v>365</v>
      </c>
      <c r="E28" s="58" t="s">
        <v>365</v>
      </c>
      <c r="F28" s="58" t="s">
        <v>365</v>
      </c>
      <c r="G28" s="58" t="s">
        <v>365</v>
      </c>
      <c r="H28" s="58" t="s">
        <v>365</v>
      </c>
      <c r="I28" s="58" t="s">
        <v>365</v>
      </c>
      <c r="J28" s="58" t="s">
        <v>365</v>
      </c>
      <c r="K28" s="58" t="s">
        <v>365</v>
      </c>
      <c r="L28" s="58" t="s">
        <v>365</v>
      </c>
      <c r="M28" s="58" t="s">
        <v>365</v>
      </c>
      <c r="N28" s="58" t="s">
        <v>365</v>
      </c>
      <c r="O28" s="58" t="s">
        <v>365</v>
      </c>
      <c r="P28" s="58" t="s">
        <v>365</v>
      </c>
      <c r="Q28" s="58" t="s">
        <v>365</v>
      </c>
      <c r="R28" s="58" t="s">
        <v>365</v>
      </c>
    </row>
    <row r="29" spans="1:18" ht="42" customHeight="1">
      <c r="A29" s="59" t="s">
        <v>327</v>
      </c>
      <c r="B29" s="59" t="s">
        <v>484</v>
      </c>
      <c r="C29" s="59" t="s">
        <v>377</v>
      </c>
      <c r="D29" s="65" t="s">
        <v>392</v>
      </c>
      <c r="E29" s="65" t="s">
        <v>312</v>
      </c>
      <c r="F29" s="65" t="s">
        <v>393</v>
      </c>
      <c r="G29" s="65" t="s">
        <v>396</v>
      </c>
      <c r="H29" s="65" t="s">
        <v>397</v>
      </c>
      <c r="I29" s="65" t="s">
        <v>397</v>
      </c>
      <c r="J29" s="65" t="s">
        <v>397</v>
      </c>
      <c r="K29" s="65" t="s">
        <v>397</v>
      </c>
      <c r="L29" s="65" t="s">
        <v>397</v>
      </c>
      <c r="M29" s="72" t="s">
        <v>603</v>
      </c>
      <c r="N29" s="65" t="s">
        <v>397</v>
      </c>
      <c r="O29" s="65" t="s">
        <v>397</v>
      </c>
      <c r="P29" s="65" t="s">
        <v>398</v>
      </c>
      <c r="Q29" s="65" t="s">
        <v>398</v>
      </c>
      <c r="R29" s="65" t="s">
        <v>397</v>
      </c>
    </row>
    <row r="30" spans="1:18" ht="42" customHeight="1">
      <c r="A30" s="59" t="s">
        <v>327</v>
      </c>
      <c r="B30" s="59" t="s">
        <v>486</v>
      </c>
      <c r="C30" s="59" t="s">
        <v>378</v>
      </c>
      <c r="D30" s="65" t="s">
        <v>392</v>
      </c>
      <c r="E30" s="65" t="s">
        <v>312</v>
      </c>
      <c r="F30" s="65" t="s">
        <v>393</v>
      </c>
      <c r="G30" s="65" t="s">
        <v>396</v>
      </c>
      <c r="H30" s="65" t="s">
        <v>397</v>
      </c>
      <c r="I30" s="65" t="s">
        <v>397</v>
      </c>
      <c r="J30" s="65" t="s">
        <v>397</v>
      </c>
      <c r="K30" s="65" t="s">
        <v>397</v>
      </c>
      <c r="L30" s="65" t="s">
        <v>397</v>
      </c>
      <c r="M30" s="72" t="s">
        <v>603</v>
      </c>
      <c r="N30" s="65" t="s">
        <v>397</v>
      </c>
      <c r="O30" s="65" t="s">
        <v>397</v>
      </c>
      <c r="P30" s="65" t="s">
        <v>398</v>
      </c>
      <c r="Q30" s="65" t="s">
        <v>398</v>
      </c>
      <c r="R30" s="65" t="s">
        <v>397</v>
      </c>
    </row>
    <row r="31" spans="1:18" ht="12.75">
      <c r="A31" s="54" t="s">
        <v>329</v>
      </c>
      <c r="B31" s="54" t="s">
        <v>330</v>
      </c>
      <c r="C31" s="54" t="s">
        <v>364</v>
      </c>
      <c r="D31" s="64" t="s">
        <v>365</v>
      </c>
      <c r="E31" s="64" t="s">
        <v>365</v>
      </c>
      <c r="F31" s="64" t="s">
        <v>365</v>
      </c>
      <c r="G31" s="64" t="s">
        <v>365</v>
      </c>
      <c r="H31" s="64" t="s">
        <v>365</v>
      </c>
      <c r="I31" s="64" t="s">
        <v>365</v>
      </c>
      <c r="J31" s="64" t="s">
        <v>365</v>
      </c>
      <c r="K31" s="64" t="s">
        <v>365</v>
      </c>
      <c r="L31" s="64" t="s">
        <v>365</v>
      </c>
      <c r="M31" s="64" t="s">
        <v>365</v>
      </c>
      <c r="N31" s="64" t="s">
        <v>365</v>
      </c>
      <c r="O31" s="64" t="s">
        <v>365</v>
      </c>
      <c r="P31" s="64" t="s">
        <v>365</v>
      </c>
      <c r="Q31" s="64" t="s">
        <v>365</v>
      </c>
      <c r="R31" s="64" t="s">
        <v>365</v>
      </c>
    </row>
    <row r="32" spans="1:18" ht="21">
      <c r="A32" s="54" t="s">
        <v>331</v>
      </c>
      <c r="B32" s="54" t="s">
        <v>332</v>
      </c>
      <c r="C32" s="54" t="s">
        <v>364</v>
      </c>
      <c r="D32" s="64" t="s">
        <v>365</v>
      </c>
      <c r="E32" s="64" t="s">
        <v>365</v>
      </c>
      <c r="F32" s="64" t="s">
        <v>365</v>
      </c>
      <c r="G32" s="64" t="s">
        <v>365</v>
      </c>
      <c r="H32" s="64" t="s">
        <v>365</v>
      </c>
      <c r="I32" s="64" t="s">
        <v>365</v>
      </c>
      <c r="J32" s="64" t="s">
        <v>365</v>
      </c>
      <c r="K32" s="64" t="s">
        <v>365</v>
      </c>
      <c r="L32" s="64" t="s">
        <v>365</v>
      </c>
      <c r="M32" s="64" t="s">
        <v>365</v>
      </c>
      <c r="N32" s="64" t="s">
        <v>365</v>
      </c>
      <c r="O32" s="64" t="s">
        <v>365</v>
      </c>
      <c r="P32" s="64" t="s">
        <v>365</v>
      </c>
      <c r="Q32" s="64" t="s">
        <v>365</v>
      </c>
      <c r="R32" s="64" t="s">
        <v>365</v>
      </c>
    </row>
    <row r="33" spans="1:18" ht="12.75">
      <c r="A33" s="57"/>
      <c r="B33" s="57" t="s">
        <v>472</v>
      </c>
      <c r="C33" s="57"/>
      <c r="D33" s="57"/>
      <c r="E33" s="57"/>
      <c r="F33" s="57"/>
      <c r="G33" s="57"/>
      <c r="H33" s="57"/>
      <c r="I33" s="57"/>
      <c r="J33" s="57"/>
      <c r="K33" s="57"/>
      <c r="L33" s="57"/>
      <c r="M33" s="57"/>
      <c r="N33" s="57"/>
      <c r="O33" s="57"/>
      <c r="P33" s="57"/>
      <c r="Q33" s="57"/>
      <c r="R33" s="57"/>
    </row>
    <row r="34" spans="1:18" ht="21">
      <c r="A34" s="59" t="s">
        <v>331</v>
      </c>
      <c r="B34" s="75" t="s">
        <v>361</v>
      </c>
      <c r="C34" s="59" t="s">
        <v>379</v>
      </c>
      <c r="D34" s="65" t="s">
        <v>392</v>
      </c>
      <c r="E34" s="65" t="s">
        <v>312</v>
      </c>
      <c r="F34" s="65" t="s">
        <v>394</v>
      </c>
      <c r="G34" s="65" t="s">
        <v>396</v>
      </c>
      <c r="H34" s="65" t="s">
        <v>397</v>
      </c>
      <c r="I34" s="65" t="s">
        <v>397</v>
      </c>
      <c r="J34" s="65" t="s">
        <v>397</v>
      </c>
      <c r="K34" s="65" t="s">
        <v>397</v>
      </c>
      <c r="L34" s="65" t="s">
        <v>397</v>
      </c>
      <c r="M34" s="72" t="s">
        <v>603</v>
      </c>
      <c r="N34" s="65" t="s">
        <v>397</v>
      </c>
      <c r="O34" s="65" t="s">
        <v>397</v>
      </c>
      <c r="P34" s="65" t="s">
        <v>398</v>
      </c>
      <c r="Q34" s="65" t="s">
        <v>398</v>
      </c>
      <c r="R34" s="65" t="s">
        <v>397</v>
      </c>
    </row>
    <row r="35" spans="1:18" ht="21">
      <c r="A35" s="59" t="s">
        <v>331</v>
      </c>
      <c r="B35" s="75" t="s">
        <v>433</v>
      </c>
      <c r="C35" s="59" t="s">
        <v>434</v>
      </c>
      <c r="D35" s="65" t="s">
        <v>392</v>
      </c>
      <c r="E35" s="65" t="s">
        <v>312</v>
      </c>
      <c r="F35" s="65" t="s">
        <v>394</v>
      </c>
      <c r="G35" s="65" t="s">
        <v>396</v>
      </c>
      <c r="H35" s="65" t="s">
        <v>397</v>
      </c>
      <c r="I35" s="65" t="s">
        <v>397</v>
      </c>
      <c r="J35" s="65" t="s">
        <v>397</v>
      </c>
      <c r="K35" s="65" t="s">
        <v>397</v>
      </c>
      <c r="L35" s="65" t="s">
        <v>397</v>
      </c>
      <c r="M35" s="72" t="s">
        <v>603</v>
      </c>
      <c r="N35" s="65" t="s">
        <v>397</v>
      </c>
      <c r="O35" s="65" t="s">
        <v>397</v>
      </c>
      <c r="P35" s="65" t="s">
        <v>398</v>
      </c>
      <c r="Q35" s="65" t="s">
        <v>398</v>
      </c>
      <c r="R35" s="65" t="s">
        <v>397</v>
      </c>
    </row>
    <row r="36" spans="1:18" ht="12.75">
      <c r="A36" s="105"/>
      <c r="B36" s="106" t="s">
        <v>474</v>
      </c>
      <c r="C36" s="105"/>
      <c r="D36" s="105"/>
      <c r="E36" s="105"/>
      <c r="F36" s="105"/>
      <c r="G36" s="105"/>
      <c r="H36" s="105"/>
      <c r="I36" s="105"/>
      <c r="J36" s="105"/>
      <c r="K36" s="105"/>
      <c r="L36" s="105"/>
      <c r="M36" s="105"/>
      <c r="N36" s="105"/>
      <c r="O36" s="105"/>
      <c r="P36" s="105"/>
      <c r="Q36" s="105"/>
      <c r="R36" s="105"/>
    </row>
    <row r="37" spans="1:18" ht="42">
      <c r="A37" s="59" t="s">
        <v>331</v>
      </c>
      <c r="B37" s="59" t="s">
        <v>481</v>
      </c>
      <c r="C37" s="59" t="s">
        <v>449</v>
      </c>
      <c r="D37" s="65" t="s">
        <v>392</v>
      </c>
      <c r="E37" s="65" t="s">
        <v>312</v>
      </c>
      <c r="F37" s="65" t="s">
        <v>393</v>
      </c>
      <c r="G37" s="65" t="s">
        <v>396</v>
      </c>
      <c r="H37" s="65" t="s">
        <v>397</v>
      </c>
      <c r="I37" s="65" t="s">
        <v>397</v>
      </c>
      <c r="J37" s="65" t="s">
        <v>397</v>
      </c>
      <c r="K37" s="65" t="s">
        <v>397</v>
      </c>
      <c r="L37" s="65" t="s">
        <v>398</v>
      </c>
      <c r="M37" s="72" t="s">
        <v>603</v>
      </c>
      <c r="N37" s="65" t="s">
        <v>397</v>
      </c>
      <c r="O37" s="65" t="s">
        <v>397</v>
      </c>
      <c r="P37" s="65" t="s">
        <v>398</v>
      </c>
      <c r="Q37" s="65" t="s">
        <v>398</v>
      </c>
      <c r="R37" s="65" t="s">
        <v>397</v>
      </c>
    </row>
    <row r="38" spans="1:18" ht="21">
      <c r="A38" s="87" t="s">
        <v>333</v>
      </c>
      <c r="B38" s="87" t="s">
        <v>334</v>
      </c>
      <c r="C38" s="87" t="s">
        <v>364</v>
      </c>
      <c r="D38" s="64" t="s">
        <v>365</v>
      </c>
      <c r="E38" s="64" t="s">
        <v>365</v>
      </c>
      <c r="F38" s="64" t="s">
        <v>365</v>
      </c>
      <c r="G38" s="64" t="s">
        <v>365</v>
      </c>
      <c r="H38" s="64" t="s">
        <v>365</v>
      </c>
      <c r="I38" s="64" t="s">
        <v>365</v>
      </c>
      <c r="J38" s="64" t="s">
        <v>365</v>
      </c>
      <c r="K38" s="64" t="s">
        <v>365</v>
      </c>
      <c r="L38" s="64" t="s">
        <v>365</v>
      </c>
      <c r="M38" s="64" t="s">
        <v>365</v>
      </c>
      <c r="N38" s="64" t="s">
        <v>365</v>
      </c>
      <c r="O38" s="64" t="s">
        <v>365</v>
      </c>
      <c r="P38" s="64" t="s">
        <v>365</v>
      </c>
      <c r="Q38" s="64" t="s">
        <v>365</v>
      </c>
      <c r="R38" s="64" t="s">
        <v>365</v>
      </c>
    </row>
    <row r="39" spans="1:18" ht="21">
      <c r="A39" s="87" t="s">
        <v>335</v>
      </c>
      <c r="B39" s="87" t="s">
        <v>336</v>
      </c>
      <c r="C39" s="87" t="s">
        <v>364</v>
      </c>
      <c r="D39" s="64" t="s">
        <v>365</v>
      </c>
      <c r="E39" s="64" t="s">
        <v>365</v>
      </c>
      <c r="F39" s="64" t="s">
        <v>365</v>
      </c>
      <c r="G39" s="64" t="s">
        <v>365</v>
      </c>
      <c r="H39" s="64" t="s">
        <v>365</v>
      </c>
      <c r="I39" s="64" t="s">
        <v>365</v>
      </c>
      <c r="J39" s="64" t="s">
        <v>365</v>
      </c>
      <c r="K39" s="64" t="s">
        <v>365</v>
      </c>
      <c r="L39" s="64" t="s">
        <v>365</v>
      </c>
      <c r="M39" s="64" t="s">
        <v>365</v>
      </c>
      <c r="N39" s="64" t="s">
        <v>365</v>
      </c>
      <c r="O39" s="64" t="s">
        <v>365</v>
      </c>
      <c r="P39" s="64" t="s">
        <v>365</v>
      </c>
      <c r="Q39" s="64" t="s">
        <v>365</v>
      </c>
      <c r="R39" s="64" t="s">
        <v>365</v>
      </c>
    </row>
    <row r="40" spans="1:18" ht="12.75">
      <c r="A40" s="105"/>
      <c r="B40" s="105" t="s">
        <v>472</v>
      </c>
      <c r="C40" s="105"/>
      <c r="D40" s="105"/>
      <c r="E40" s="105"/>
      <c r="F40" s="105"/>
      <c r="G40" s="105"/>
      <c r="H40" s="105"/>
      <c r="I40" s="105"/>
      <c r="J40" s="105"/>
      <c r="K40" s="105"/>
      <c r="L40" s="105"/>
      <c r="M40" s="105"/>
      <c r="N40" s="105"/>
      <c r="O40" s="105"/>
      <c r="P40" s="105"/>
      <c r="Q40" s="105"/>
      <c r="R40" s="105"/>
    </row>
    <row r="41" spans="1:18" ht="42">
      <c r="A41" s="59" t="s">
        <v>335</v>
      </c>
      <c r="B41" s="75" t="s">
        <v>372</v>
      </c>
      <c r="C41" s="59" t="s">
        <v>436</v>
      </c>
      <c r="D41" s="65" t="s">
        <v>392</v>
      </c>
      <c r="E41" s="65" t="s">
        <v>312</v>
      </c>
      <c r="F41" s="65" t="s">
        <v>394</v>
      </c>
      <c r="G41" s="65" t="s">
        <v>396</v>
      </c>
      <c r="H41" s="65" t="s">
        <v>397</v>
      </c>
      <c r="I41" s="65" t="s">
        <v>397</v>
      </c>
      <c r="J41" s="65" t="s">
        <v>397</v>
      </c>
      <c r="K41" s="65" t="s">
        <v>397</v>
      </c>
      <c r="L41" s="65" t="s">
        <v>397</v>
      </c>
      <c r="M41" s="72" t="s">
        <v>603</v>
      </c>
      <c r="N41" s="65" t="s">
        <v>397</v>
      </c>
      <c r="O41" s="65" t="s">
        <v>397</v>
      </c>
      <c r="P41" s="65" t="s">
        <v>397</v>
      </c>
      <c r="Q41" s="65" t="s">
        <v>398</v>
      </c>
      <c r="R41" s="65" t="s">
        <v>397</v>
      </c>
    </row>
    <row r="42" spans="1:18" ht="42">
      <c r="A42" s="59" t="s">
        <v>335</v>
      </c>
      <c r="B42" s="75" t="s">
        <v>492</v>
      </c>
      <c r="C42" s="59" t="s">
        <v>437</v>
      </c>
      <c r="D42" s="65" t="s">
        <v>392</v>
      </c>
      <c r="E42" s="65" t="s">
        <v>312</v>
      </c>
      <c r="F42" s="65" t="s">
        <v>394</v>
      </c>
      <c r="G42" s="65" t="s">
        <v>396</v>
      </c>
      <c r="H42" s="65" t="s">
        <v>397</v>
      </c>
      <c r="I42" s="65" t="s">
        <v>397</v>
      </c>
      <c r="J42" s="65" t="s">
        <v>397</v>
      </c>
      <c r="K42" s="65" t="s">
        <v>397</v>
      </c>
      <c r="L42" s="65" t="s">
        <v>397</v>
      </c>
      <c r="M42" s="72" t="s">
        <v>603</v>
      </c>
      <c r="N42" s="65" t="s">
        <v>397</v>
      </c>
      <c r="O42" s="65" t="s">
        <v>397</v>
      </c>
      <c r="P42" s="65" t="s">
        <v>397</v>
      </c>
      <c r="Q42" s="65" t="s">
        <v>398</v>
      </c>
      <c r="R42" s="65" t="s">
        <v>397</v>
      </c>
    </row>
    <row r="43" spans="1:18" ht="84">
      <c r="A43" s="59" t="s">
        <v>335</v>
      </c>
      <c r="B43" s="75" t="s">
        <v>439</v>
      </c>
      <c r="C43" s="59" t="s">
        <v>438</v>
      </c>
      <c r="D43" s="65" t="s">
        <v>392</v>
      </c>
      <c r="E43" s="65" t="s">
        <v>312</v>
      </c>
      <c r="F43" s="65" t="s">
        <v>394</v>
      </c>
      <c r="G43" s="65" t="s">
        <v>396</v>
      </c>
      <c r="H43" s="65" t="s">
        <v>397</v>
      </c>
      <c r="I43" s="65" t="s">
        <v>397</v>
      </c>
      <c r="J43" s="65" t="s">
        <v>397</v>
      </c>
      <c r="K43" s="65" t="s">
        <v>397</v>
      </c>
      <c r="L43" s="65" t="s">
        <v>397</v>
      </c>
      <c r="M43" s="72" t="s">
        <v>603</v>
      </c>
      <c r="N43" s="65" t="s">
        <v>397</v>
      </c>
      <c r="O43" s="65" t="s">
        <v>397</v>
      </c>
      <c r="P43" s="65" t="s">
        <v>397</v>
      </c>
      <c r="Q43" s="65" t="s">
        <v>397</v>
      </c>
      <c r="R43" s="65" t="s">
        <v>397</v>
      </c>
    </row>
    <row r="44" spans="1:18" ht="21">
      <c r="A44" s="59" t="s">
        <v>335</v>
      </c>
      <c r="B44" s="75" t="s">
        <v>374</v>
      </c>
      <c r="C44" s="59" t="s">
        <v>384</v>
      </c>
      <c r="D44" s="65" t="s">
        <v>392</v>
      </c>
      <c r="E44" s="65" t="s">
        <v>312</v>
      </c>
      <c r="F44" s="65" t="s">
        <v>394</v>
      </c>
      <c r="G44" s="65" t="s">
        <v>396</v>
      </c>
      <c r="H44" s="65" t="s">
        <v>397</v>
      </c>
      <c r="I44" s="65" t="s">
        <v>397</v>
      </c>
      <c r="J44" s="65" t="s">
        <v>397</v>
      </c>
      <c r="K44" s="65" t="s">
        <v>397</v>
      </c>
      <c r="L44" s="65" t="s">
        <v>397</v>
      </c>
      <c r="M44" s="72" t="s">
        <v>603</v>
      </c>
      <c r="N44" s="65" t="s">
        <v>397</v>
      </c>
      <c r="O44" s="65" t="s">
        <v>397</v>
      </c>
      <c r="P44" s="65" t="s">
        <v>397</v>
      </c>
      <c r="Q44" s="65" t="s">
        <v>398</v>
      </c>
      <c r="R44" s="65" t="s">
        <v>397</v>
      </c>
    </row>
    <row r="45" spans="1:18" ht="31.5">
      <c r="A45" s="59" t="s">
        <v>335</v>
      </c>
      <c r="B45" s="75" t="s">
        <v>360</v>
      </c>
      <c r="C45" s="59" t="s">
        <v>381</v>
      </c>
      <c r="D45" s="65" t="s">
        <v>392</v>
      </c>
      <c r="E45" s="65" t="s">
        <v>312</v>
      </c>
      <c r="F45" s="65" t="s">
        <v>394</v>
      </c>
      <c r="G45" s="65" t="s">
        <v>396</v>
      </c>
      <c r="H45" s="65" t="s">
        <v>397</v>
      </c>
      <c r="I45" s="65" t="s">
        <v>397</v>
      </c>
      <c r="J45" s="65" t="s">
        <v>397</v>
      </c>
      <c r="K45" s="65" t="s">
        <v>397</v>
      </c>
      <c r="L45" s="65" t="s">
        <v>397</v>
      </c>
      <c r="M45" s="72" t="s">
        <v>603</v>
      </c>
      <c r="N45" s="65" t="s">
        <v>397</v>
      </c>
      <c r="O45" s="65" t="s">
        <v>397</v>
      </c>
      <c r="P45" s="65" t="s">
        <v>397</v>
      </c>
      <c r="Q45" s="65" t="s">
        <v>398</v>
      </c>
      <c r="R45" s="65" t="s">
        <v>397</v>
      </c>
    </row>
    <row r="46" spans="1:18" ht="42">
      <c r="A46" s="59" t="s">
        <v>335</v>
      </c>
      <c r="B46" s="75" t="s">
        <v>493</v>
      </c>
      <c r="C46" s="59" t="s">
        <v>681</v>
      </c>
      <c r="D46" s="65" t="s">
        <v>392</v>
      </c>
      <c r="E46" s="65" t="s">
        <v>312</v>
      </c>
      <c r="F46" s="65" t="s">
        <v>394</v>
      </c>
      <c r="G46" s="65" t="s">
        <v>396</v>
      </c>
      <c r="H46" s="65" t="s">
        <v>397</v>
      </c>
      <c r="I46" s="65" t="s">
        <v>397</v>
      </c>
      <c r="J46" s="65" t="s">
        <v>397</v>
      </c>
      <c r="K46" s="65" t="s">
        <v>397</v>
      </c>
      <c r="L46" s="65" t="s">
        <v>397</v>
      </c>
      <c r="M46" s="72" t="s">
        <v>603</v>
      </c>
      <c r="N46" s="65" t="s">
        <v>397</v>
      </c>
      <c r="O46" s="65" t="s">
        <v>397</v>
      </c>
      <c r="P46" s="65" t="s">
        <v>397</v>
      </c>
      <c r="Q46" s="65" t="s">
        <v>397</v>
      </c>
      <c r="R46" s="65" t="s">
        <v>397</v>
      </c>
    </row>
    <row r="47" spans="1:18" ht="17.25" customHeight="1">
      <c r="A47" s="105"/>
      <c r="B47" s="106" t="s">
        <v>473</v>
      </c>
      <c r="C47" s="105"/>
      <c r="D47" s="105"/>
      <c r="E47" s="105"/>
      <c r="F47" s="105"/>
      <c r="G47" s="105"/>
      <c r="H47" s="105"/>
      <c r="I47" s="105"/>
      <c r="J47" s="105"/>
      <c r="K47" s="105"/>
      <c r="L47" s="105"/>
      <c r="M47" s="105"/>
      <c r="N47" s="105"/>
      <c r="O47" s="105"/>
      <c r="P47" s="105"/>
      <c r="Q47" s="105"/>
      <c r="R47" s="105"/>
    </row>
    <row r="48" spans="1:18" ht="42" customHeight="1">
      <c r="A48" s="59" t="s">
        <v>335</v>
      </c>
      <c r="B48" s="75" t="s">
        <v>401</v>
      </c>
      <c r="C48" s="59" t="s">
        <v>382</v>
      </c>
      <c r="D48" s="65" t="s">
        <v>392</v>
      </c>
      <c r="E48" s="65" t="s">
        <v>312</v>
      </c>
      <c r="F48" s="65" t="s">
        <v>395</v>
      </c>
      <c r="G48" s="65" t="s">
        <v>396</v>
      </c>
      <c r="H48" s="65" t="s">
        <v>397</v>
      </c>
      <c r="I48" s="65" t="s">
        <v>397</v>
      </c>
      <c r="J48" s="65" t="s">
        <v>397</v>
      </c>
      <c r="K48" s="65" t="s">
        <v>397</v>
      </c>
      <c r="L48" s="65" t="s">
        <v>397</v>
      </c>
      <c r="M48" s="72" t="s">
        <v>603</v>
      </c>
      <c r="N48" s="65" t="s">
        <v>397</v>
      </c>
      <c r="O48" s="65" t="s">
        <v>397</v>
      </c>
      <c r="P48" s="65" t="s">
        <v>398</v>
      </c>
      <c r="Q48" s="65" t="s">
        <v>398</v>
      </c>
      <c r="R48" s="65" t="s">
        <v>397</v>
      </c>
    </row>
    <row r="49" spans="1:18" ht="42" customHeight="1">
      <c r="A49" s="59" t="s">
        <v>335</v>
      </c>
      <c r="B49" s="75" t="s">
        <v>373</v>
      </c>
      <c r="C49" s="59" t="s">
        <v>400</v>
      </c>
      <c r="D49" s="65" t="s">
        <v>392</v>
      </c>
      <c r="E49" s="65" t="s">
        <v>312</v>
      </c>
      <c r="F49" s="65" t="s">
        <v>395</v>
      </c>
      <c r="G49" s="65" t="s">
        <v>396</v>
      </c>
      <c r="H49" s="65" t="s">
        <v>397</v>
      </c>
      <c r="I49" s="65" t="s">
        <v>397</v>
      </c>
      <c r="J49" s="65" t="s">
        <v>397</v>
      </c>
      <c r="K49" s="65" t="s">
        <v>397</v>
      </c>
      <c r="L49" s="65" t="s">
        <v>397</v>
      </c>
      <c r="M49" s="72" t="s">
        <v>603</v>
      </c>
      <c r="N49" s="65" t="s">
        <v>397</v>
      </c>
      <c r="O49" s="65" t="s">
        <v>397</v>
      </c>
      <c r="P49" s="65" t="s">
        <v>398</v>
      </c>
      <c r="Q49" s="65" t="s">
        <v>398</v>
      </c>
      <c r="R49" s="65" t="s">
        <v>397</v>
      </c>
    </row>
    <row r="50" spans="1:18" ht="21">
      <c r="A50" s="59" t="s">
        <v>335</v>
      </c>
      <c r="B50" s="75" t="s">
        <v>477</v>
      </c>
      <c r="C50" s="59" t="s">
        <v>403</v>
      </c>
      <c r="D50" s="65" t="s">
        <v>392</v>
      </c>
      <c r="E50" s="65" t="s">
        <v>312</v>
      </c>
      <c r="F50" s="65" t="s">
        <v>395</v>
      </c>
      <c r="G50" s="65" t="s">
        <v>396</v>
      </c>
      <c r="H50" s="65" t="s">
        <v>397</v>
      </c>
      <c r="I50" s="65" t="s">
        <v>397</v>
      </c>
      <c r="J50" s="65" t="s">
        <v>397</v>
      </c>
      <c r="K50" s="65" t="s">
        <v>397</v>
      </c>
      <c r="L50" s="65" t="s">
        <v>397</v>
      </c>
      <c r="M50" s="72" t="s">
        <v>603</v>
      </c>
      <c r="N50" s="65" t="s">
        <v>397</v>
      </c>
      <c r="O50" s="65" t="s">
        <v>397</v>
      </c>
      <c r="P50" s="65" t="s">
        <v>397</v>
      </c>
      <c r="Q50" s="65" t="s">
        <v>398</v>
      </c>
      <c r="R50" s="65" t="s">
        <v>397</v>
      </c>
    </row>
    <row r="51" spans="1:18" ht="21">
      <c r="A51" s="59" t="s">
        <v>335</v>
      </c>
      <c r="B51" s="75" t="s">
        <v>478</v>
      </c>
      <c r="C51" s="59" t="s">
        <v>404</v>
      </c>
      <c r="D51" s="65" t="s">
        <v>392</v>
      </c>
      <c r="E51" s="65" t="s">
        <v>312</v>
      </c>
      <c r="F51" s="65" t="s">
        <v>395</v>
      </c>
      <c r="G51" s="65" t="s">
        <v>396</v>
      </c>
      <c r="H51" s="65" t="s">
        <v>397</v>
      </c>
      <c r="I51" s="65" t="s">
        <v>397</v>
      </c>
      <c r="J51" s="65" t="s">
        <v>397</v>
      </c>
      <c r="K51" s="65" t="s">
        <v>397</v>
      </c>
      <c r="L51" s="65" t="s">
        <v>397</v>
      </c>
      <c r="M51" s="72" t="s">
        <v>603</v>
      </c>
      <c r="N51" s="65" t="s">
        <v>397</v>
      </c>
      <c r="O51" s="65" t="s">
        <v>397</v>
      </c>
      <c r="P51" s="65" t="s">
        <v>397</v>
      </c>
      <c r="Q51" s="65" t="s">
        <v>398</v>
      </c>
      <c r="R51" s="65" t="s">
        <v>397</v>
      </c>
    </row>
    <row r="52" spans="1:18" ht="21">
      <c r="A52" s="59" t="s">
        <v>335</v>
      </c>
      <c r="B52" s="75" t="s">
        <v>440</v>
      </c>
      <c r="C52" s="59" t="s">
        <v>405</v>
      </c>
      <c r="D52" s="65" t="s">
        <v>392</v>
      </c>
      <c r="E52" s="65" t="s">
        <v>312</v>
      </c>
      <c r="F52" s="65" t="s">
        <v>395</v>
      </c>
      <c r="G52" s="65" t="s">
        <v>396</v>
      </c>
      <c r="H52" s="65" t="s">
        <v>397</v>
      </c>
      <c r="I52" s="65" t="s">
        <v>397</v>
      </c>
      <c r="J52" s="65" t="s">
        <v>397</v>
      </c>
      <c r="K52" s="65" t="s">
        <v>397</v>
      </c>
      <c r="L52" s="65" t="s">
        <v>397</v>
      </c>
      <c r="M52" s="72" t="s">
        <v>603</v>
      </c>
      <c r="N52" s="65" t="s">
        <v>397</v>
      </c>
      <c r="O52" s="65" t="s">
        <v>397</v>
      </c>
      <c r="P52" s="65" t="s">
        <v>397</v>
      </c>
      <c r="Q52" s="65" t="s">
        <v>398</v>
      </c>
      <c r="R52" s="65" t="s">
        <v>397</v>
      </c>
    </row>
    <row r="53" spans="1:18" ht="42">
      <c r="A53" s="59" t="s">
        <v>335</v>
      </c>
      <c r="B53" s="75" t="s">
        <v>441</v>
      </c>
      <c r="C53" s="59" t="s">
        <v>407</v>
      </c>
      <c r="D53" s="65" t="s">
        <v>392</v>
      </c>
      <c r="E53" s="65" t="s">
        <v>312</v>
      </c>
      <c r="F53" s="65" t="s">
        <v>395</v>
      </c>
      <c r="G53" s="65" t="s">
        <v>396</v>
      </c>
      <c r="H53" s="65" t="s">
        <v>397</v>
      </c>
      <c r="I53" s="65" t="s">
        <v>397</v>
      </c>
      <c r="J53" s="65" t="s">
        <v>397</v>
      </c>
      <c r="K53" s="65" t="s">
        <v>397</v>
      </c>
      <c r="L53" s="65" t="s">
        <v>397</v>
      </c>
      <c r="M53" s="72" t="s">
        <v>603</v>
      </c>
      <c r="N53" s="65" t="s">
        <v>397</v>
      </c>
      <c r="O53" s="65" t="s">
        <v>397</v>
      </c>
      <c r="P53" s="65" t="s">
        <v>397</v>
      </c>
      <c r="Q53" s="65" t="s">
        <v>397</v>
      </c>
      <c r="R53" s="65" t="s">
        <v>397</v>
      </c>
    </row>
    <row r="54" spans="1:18" ht="31.5">
      <c r="A54" s="59" t="s">
        <v>335</v>
      </c>
      <c r="B54" s="75" t="s">
        <v>442</v>
      </c>
      <c r="C54" s="59" t="s">
        <v>408</v>
      </c>
      <c r="D54" s="65" t="s">
        <v>392</v>
      </c>
      <c r="E54" s="65" t="s">
        <v>312</v>
      </c>
      <c r="F54" s="65" t="s">
        <v>395</v>
      </c>
      <c r="G54" s="65" t="s">
        <v>396</v>
      </c>
      <c r="H54" s="65" t="s">
        <v>397</v>
      </c>
      <c r="I54" s="65" t="s">
        <v>397</v>
      </c>
      <c r="J54" s="65" t="s">
        <v>397</v>
      </c>
      <c r="K54" s="65" t="s">
        <v>397</v>
      </c>
      <c r="L54" s="65" t="s">
        <v>397</v>
      </c>
      <c r="M54" s="72" t="s">
        <v>603</v>
      </c>
      <c r="N54" s="65" t="s">
        <v>397</v>
      </c>
      <c r="O54" s="65" t="s">
        <v>397</v>
      </c>
      <c r="P54" s="65" t="s">
        <v>397</v>
      </c>
      <c r="Q54" s="65" t="s">
        <v>397</v>
      </c>
      <c r="R54" s="65" t="s">
        <v>397</v>
      </c>
    </row>
    <row r="55" spans="1:18" ht="12.75">
      <c r="A55" s="105"/>
      <c r="B55" s="106" t="s">
        <v>474</v>
      </c>
      <c r="C55" s="105"/>
      <c r="D55" s="105"/>
      <c r="E55" s="105"/>
      <c r="F55" s="105"/>
      <c r="G55" s="105"/>
      <c r="H55" s="105"/>
      <c r="I55" s="105"/>
      <c r="J55" s="105"/>
      <c r="K55" s="105"/>
      <c r="L55" s="105"/>
      <c r="M55" s="105"/>
      <c r="N55" s="105"/>
      <c r="O55" s="105"/>
      <c r="P55" s="105"/>
      <c r="Q55" s="105"/>
      <c r="R55" s="105"/>
    </row>
    <row r="56" spans="1:18" ht="31.5">
      <c r="A56" s="59" t="s">
        <v>335</v>
      </c>
      <c r="B56" s="59" t="s">
        <v>480</v>
      </c>
      <c r="C56" s="59" t="s">
        <v>444</v>
      </c>
      <c r="D56" s="65" t="s">
        <v>392</v>
      </c>
      <c r="E56" s="65" t="s">
        <v>312</v>
      </c>
      <c r="F56" s="65" t="s">
        <v>393</v>
      </c>
      <c r="G56" s="65" t="s">
        <v>396</v>
      </c>
      <c r="H56" s="65" t="s">
        <v>397</v>
      </c>
      <c r="I56" s="65" t="s">
        <v>397</v>
      </c>
      <c r="J56" s="65" t="s">
        <v>397</v>
      </c>
      <c r="K56" s="65" t="s">
        <v>397</v>
      </c>
      <c r="L56" s="65" t="s">
        <v>397</v>
      </c>
      <c r="M56" s="72" t="s">
        <v>603</v>
      </c>
      <c r="N56" s="65" t="s">
        <v>397</v>
      </c>
      <c r="O56" s="65" t="s">
        <v>397</v>
      </c>
      <c r="P56" s="65" t="s">
        <v>397</v>
      </c>
      <c r="Q56" s="65" t="s">
        <v>398</v>
      </c>
      <c r="R56" s="65" t="s">
        <v>397</v>
      </c>
    </row>
    <row r="57" spans="1:18" ht="21">
      <c r="A57" s="59" t="s">
        <v>335</v>
      </c>
      <c r="B57" s="59" t="s">
        <v>487</v>
      </c>
      <c r="C57" s="59" t="s">
        <v>445</v>
      </c>
      <c r="D57" s="65" t="s">
        <v>392</v>
      </c>
      <c r="E57" s="65" t="s">
        <v>312</v>
      </c>
      <c r="F57" s="65" t="s">
        <v>393</v>
      </c>
      <c r="G57" s="65" t="s">
        <v>396</v>
      </c>
      <c r="H57" s="65" t="s">
        <v>397</v>
      </c>
      <c r="I57" s="65" t="s">
        <v>397</v>
      </c>
      <c r="J57" s="65" t="s">
        <v>397</v>
      </c>
      <c r="K57" s="65" t="s">
        <v>397</v>
      </c>
      <c r="L57" s="65" t="s">
        <v>397</v>
      </c>
      <c r="M57" s="72" t="s">
        <v>603</v>
      </c>
      <c r="N57" s="65" t="s">
        <v>397</v>
      </c>
      <c r="O57" s="65" t="s">
        <v>397</v>
      </c>
      <c r="P57" s="65" t="s">
        <v>397</v>
      </c>
      <c r="Q57" s="65" t="s">
        <v>397</v>
      </c>
      <c r="R57" s="65" t="s">
        <v>397</v>
      </c>
    </row>
    <row r="58" spans="1:18" ht="31.5">
      <c r="A58" s="84" t="s">
        <v>335</v>
      </c>
      <c r="B58" s="85" t="s">
        <v>402</v>
      </c>
      <c r="C58" s="84" t="s">
        <v>383</v>
      </c>
      <c r="D58" s="65" t="s">
        <v>392</v>
      </c>
      <c r="E58" s="65" t="s">
        <v>312</v>
      </c>
      <c r="F58" s="65" t="s">
        <v>393</v>
      </c>
      <c r="G58" s="65" t="s">
        <v>396</v>
      </c>
      <c r="H58" s="65" t="s">
        <v>397</v>
      </c>
      <c r="I58" s="65" t="s">
        <v>397</v>
      </c>
      <c r="J58" s="65" t="s">
        <v>397</v>
      </c>
      <c r="K58" s="65" t="s">
        <v>397</v>
      </c>
      <c r="L58" s="65" t="s">
        <v>397</v>
      </c>
      <c r="M58" s="72" t="s">
        <v>603</v>
      </c>
      <c r="N58" s="65" t="s">
        <v>397</v>
      </c>
      <c r="O58" s="65" t="s">
        <v>397</v>
      </c>
      <c r="P58" s="65" t="s">
        <v>397</v>
      </c>
      <c r="Q58" s="65" t="s">
        <v>398</v>
      </c>
      <c r="R58" s="65" t="s">
        <v>397</v>
      </c>
    </row>
    <row r="59" spans="1:18" ht="31.5">
      <c r="A59" s="59" t="s">
        <v>335</v>
      </c>
      <c r="B59" s="75" t="s">
        <v>450</v>
      </c>
      <c r="C59" s="59" t="s">
        <v>452</v>
      </c>
      <c r="D59" s="65" t="s">
        <v>392</v>
      </c>
      <c r="E59" s="65" t="s">
        <v>312</v>
      </c>
      <c r="F59" s="65" t="s">
        <v>393</v>
      </c>
      <c r="G59" s="65" t="s">
        <v>396</v>
      </c>
      <c r="H59" s="65" t="s">
        <v>397</v>
      </c>
      <c r="I59" s="65" t="s">
        <v>397</v>
      </c>
      <c r="J59" s="65" t="s">
        <v>397</v>
      </c>
      <c r="K59" s="65" t="s">
        <v>397</v>
      </c>
      <c r="L59" s="65" t="s">
        <v>397</v>
      </c>
      <c r="M59" s="72" t="s">
        <v>603</v>
      </c>
      <c r="N59" s="65" t="s">
        <v>397</v>
      </c>
      <c r="O59" s="65" t="s">
        <v>397</v>
      </c>
      <c r="P59" s="65" t="s">
        <v>397</v>
      </c>
      <c r="Q59" s="65" t="s">
        <v>398</v>
      </c>
      <c r="R59" s="65" t="s">
        <v>397</v>
      </c>
    </row>
    <row r="60" spans="1:18" ht="31.5">
      <c r="A60" s="59" t="s">
        <v>335</v>
      </c>
      <c r="B60" s="75" t="s">
        <v>359</v>
      </c>
      <c r="C60" s="59" t="s">
        <v>453</v>
      </c>
      <c r="D60" s="65" t="s">
        <v>392</v>
      </c>
      <c r="E60" s="65" t="s">
        <v>312</v>
      </c>
      <c r="F60" s="65" t="s">
        <v>393</v>
      </c>
      <c r="G60" s="65" t="s">
        <v>396</v>
      </c>
      <c r="H60" s="65" t="s">
        <v>397</v>
      </c>
      <c r="I60" s="65" t="s">
        <v>397</v>
      </c>
      <c r="J60" s="65" t="s">
        <v>397</v>
      </c>
      <c r="K60" s="65" t="s">
        <v>397</v>
      </c>
      <c r="L60" s="65" t="s">
        <v>397</v>
      </c>
      <c r="M60" s="72" t="s">
        <v>603</v>
      </c>
      <c r="N60" s="65" t="s">
        <v>397</v>
      </c>
      <c r="O60" s="65" t="s">
        <v>397</v>
      </c>
      <c r="P60" s="65" t="s">
        <v>397</v>
      </c>
      <c r="Q60" s="65" t="s">
        <v>397</v>
      </c>
      <c r="R60" s="65" t="s">
        <v>397</v>
      </c>
    </row>
    <row r="61" spans="1:18" ht="31.5">
      <c r="A61" s="59" t="s">
        <v>335</v>
      </c>
      <c r="B61" s="75" t="s">
        <v>489</v>
      </c>
      <c r="C61" s="59" t="s">
        <v>410</v>
      </c>
      <c r="D61" s="65" t="s">
        <v>392</v>
      </c>
      <c r="E61" s="65" t="s">
        <v>312</v>
      </c>
      <c r="F61" s="65" t="s">
        <v>393</v>
      </c>
      <c r="G61" s="65" t="s">
        <v>396</v>
      </c>
      <c r="H61" s="65" t="s">
        <v>397</v>
      </c>
      <c r="I61" s="65" t="s">
        <v>397</v>
      </c>
      <c r="J61" s="65" t="s">
        <v>397</v>
      </c>
      <c r="K61" s="65" t="s">
        <v>397</v>
      </c>
      <c r="L61" s="65" t="s">
        <v>397</v>
      </c>
      <c r="M61" s="72" t="s">
        <v>603</v>
      </c>
      <c r="N61" s="65" t="s">
        <v>397</v>
      </c>
      <c r="O61" s="65" t="s">
        <v>397</v>
      </c>
      <c r="P61" s="65" t="s">
        <v>397</v>
      </c>
      <c r="Q61" s="65" t="s">
        <v>398</v>
      </c>
      <c r="R61" s="65" t="s">
        <v>397</v>
      </c>
    </row>
    <row r="62" spans="1:18" ht="31.5">
      <c r="A62" s="59" t="s">
        <v>335</v>
      </c>
      <c r="B62" s="75" t="s">
        <v>490</v>
      </c>
      <c r="C62" s="59" t="s">
        <v>479</v>
      </c>
      <c r="D62" s="65" t="s">
        <v>392</v>
      </c>
      <c r="E62" s="65" t="s">
        <v>312</v>
      </c>
      <c r="F62" s="65" t="s">
        <v>393</v>
      </c>
      <c r="G62" s="65" t="s">
        <v>396</v>
      </c>
      <c r="H62" s="65" t="s">
        <v>397</v>
      </c>
      <c r="I62" s="65" t="s">
        <v>397</v>
      </c>
      <c r="J62" s="65" t="s">
        <v>397</v>
      </c>
      <c r="K62" s="65" t="s">
        <v>397</v>
      </c>
      <c r="L62" s="65" t="s">
        <v>397</v>
      </c>
      <c r="M62" s="72" t="s">
        <v>603</v>
      </c>
      <c r="N62" s="65" t="s">
        <v>397</v>
      </c>
      <c r="O62" s="65" t="s">
        <v>397</v>
      </c>
      <c r="P62" s="65" t="s">
        <v>397</v>
      </c>
      <c r="Q62" s="65" t="s">
        <v>397</v>
      </c>
      <c r="R62" s="65" t="s">
        <v>397</v>
      </c>
    </row>
    <row r="63" spans="1:18" ht="42">
      <c r="A63" s="59" t="s">
        <v>335</v>
      </c>
      <c r="B63" s="75" t="s">
        <v>491</v>
      </c>
      <c r="C63" s="59" t="s">
        <v>446</v>
      </c>
      <c r="D63" s="65" t="s">
        <v>392</v>
      </c>
      <c r="E63" s="65" t="s">
        <v>312</v>
      </c>
      <c r="F63" s="65" t="s">
        <v>393</v>
      </c>
      <c r="G63" s="65" t="s">
        <v>396</v>
      </c>
      <c r="H63" s="65" t="s">
        <v>397</v>
      </c>
      <c r="I63" s="65" t="s">
        <v>397</v>
      </c>
      <c r="J63" s="65" t="s">
        <v>397</v>
      </c>
      <c r="K63" s="65" t="s">
        <v>397</v>
      </c>
      <c r="L63" s="65" t="s">
        <v>397</v>
      </c>
      <c r="M63" s="72" t="s">
        <v>603</v>
      </c>
      <c r="N63" s="65" t="s">
        <v>397</v>
      </c>
      <c r="O63" s="65" t="s">
        <v>397</v>
      </c>
      <c r="P63" s="65" t="s">
        <v>397</v>
      </c>
      <c r="Q63" s="65" t="s">
        <v>397</v>
      </c>
      <c r="R63" s="65" t="s">
        <v>397</v>
      </c>
    </row>
    <row r="64" spans="1:18" ht="31.5">
      <c r="A64" s="59" t="s">
        <v>335</v>
      </c>
      <c r="B64" s="75" t="s">
        <v>676</v>
      </c>
      <c r="C64" s="59" t="s">
        <v>454</v>
      </c>
      <c r="D64" s="65" t="s">
        <v>392</v>
      </c>
      <c r="E64" s="65" t="s">
        <v>312</v>
      </c>
      <c r="F64" s="65" t="s">
        <v>393</v>
      </c>
      <c r="G64" s="65" t="s">
        <v>396</v>
      </c>
      <c r="H64" s="65" t="s">
        <v>397</v>
      </c>
      <c r="I64" s="65" t="s">
        <v>397</v>
      </c>
      <c r="J64" s="65" t="s">
        <v>397</v>
      </c>
      <c r="K64" s="65" t="s">
        <v>397</v>
      </c>
      <c r="L64" s="65" t="s">
        <v>397</v>
      </c>
      <c r="M64" s="72" t="s">
        <v>603</v>
      </c>
      <c r="N64" s="65" t="s">
        <v>397</v>
      </c>
      <c r="O64" s="65" t="s">
        <v>397</v>
      </c>
      <c r="P64" s="65" t="s">
        <v>397</v>
      </c>
      <c r="Q64" s="65" t="s">
        <v>398</v>
      </c>
      <c r="R64" s="65" t="s">
        <v>397</v>
      </c>
    </row>
    <row r="65" spans="1:18" ht="21">
      <c r="A65" s="54" t="s">
        <v>337</v>
      </c>
      <c r="B65" s="54" t="s">
        <v>338</v>
      </c>
      <c r="C65" s="54" t="s">
        <v>364</v>
      </c>
      <c r="D65" s="54" t="s">
        <v>365</v>
      </c>
      <c r="E65" s="54" t="s">
        <v>365</v>
      </c>
      <c r="F65" s="54" t="s">
        <v>365</v>
      </c>
      <c r="G65" s="54" t="s">
        <v>365</v>
      </c>
      <c r="H65" s="54" t="s">
        <v>365</v>
      </c>
      <c r="I65" s="54" t="s">
        <v>365</v>
      </c>
      <c r="J65" s="54" t="s">
        <v>365</v>
      </c>
      <c r="K65" s="54" t="s">
        <v>365</v>
      </c>
      <c r="L65" s="54" t="s">
        <v>365</v>
      </c>
      <c r="M65" s="54" t="s">
        <v>365</v>
      </c>
      <c r="N65" s="54" t="s">
        <v>365</v>
      </c>
      <c r="O65" s="54" t="s">
        <v>365</v>
      </c>
      <c r="P65" s="54" t="s">
        <v>365</v>
      </c>
      <c r="Q65" s="54" t="s">
        <v>365</v>
      </c>
      <c r="R65" s="54" t="s">
        <v>365</v>
      </c>
    </row>
    <row r="66" spans="1:18" ht="31.5">
      <c r="A66" s="59" t="s">
        <v>337</v>
      </c>
      <c r="B66" s="59" t="s">
        <v>483</v>
      </c>
      <c r="C66" s="59" t="s">
        <v>614</v>
      </c>
      <c r="D66" s="65" t="s">
        <v>392</v>
      </c>
      <c r="E66" s="65" t="s">
        <v>312</v>
      </c>
      <c r="F66" s="65" t="s">
        <v>393</v>
      </c>
      <c r="G66" s="65" t="s">
        <v>396</v>
      </c>
      <c r="H66" s="65" t="s">
        <v>397</v>
      </c>
      <c r="I66" s="65" t="s">
        <v>397</v>
      </c>
      <c r="J66" s="65" t="s">
        <v>397</v>
      </c>
      <c r="K66" s="65" t="s">
        <v>397</v>
      </c>
      <c r="L66" s="65" t="s">
        <v>397</v>
      </c>
      <c r="M66" s="72" t="s">
        <v>603</v>
      </c>
      <c r="N66" s="65" t="s">
        <v>397</v>
      </c>
      <c r="O66" s="65" t="s">
        <v>397</v>
      </c>
      <c r="P66" s="65" t="s">
        <v>397</v>
      </c>
      <c r="Q66" s="65" t="s">
        <v>398</v>
      </c>
      <c r="R66" s="65" t="s">
        <v>397</v>
      </c>
    </row>
    <row r="67" spans="1:18" ht="42">
      <c r="A67" s="59" t="s">
        <v>337</v>
      </c>
      <c r="B67" s="59" t="s">
        <v>485</v>
      </c>
      <c r="C67" s="59" t="s">
        <v>376</v>
      </c>
      <c r="D67" s="65" t="s">
        <v>392</v>
      </c>
      <c r="E67" s="65" t="s">
        <v>312</v>
      </c>
      <c r="F67" s="65" t="s">
        <v>393</v>
      </c>
      <c r="G67" s="65" t="s">
        <v>396</v>
      </c>
      <c r="H67" s="65" t="s">
        <v>397</v>
      </c>
      <c r="I67" s="65" t="s">
        <v>397</v>
      </c>
      <c r="J67" s="65" t="s">
        <v>397</v>
      </c>
      <c r="K67" s="65" t="s">
        <v>397</v>
      </c>
      <c r="L67" s="65" t="s">
        <v>397</v>
      </c>
      <c r="M67" s="72" t="s">
        <v>603</v>
      </c>
      <c r="N67" s="65" t="s">
        <v>397</v>
      </c>
      <c r="O67" s="65" t="s">
        <v>397</v>
      </c>
      <c r="P67" s="65" t="s">
        <v>397</v>
      </c>
      <c r="Q67" s="65" t="s">
        <v>398</v>
      </c>
      <c r="R67" s="65" t="s">
        <v>397</v>
      </c>
    </row>
    <row r="68" spans="1:18" ht="21">
      <c r="A68" s="54" t="s">
        <v>339</v>
      </c>
      <c r="B68" s="54" t="s">
        <v>340</v>
      </c>
      <c r="C68" s="54" t="s">
        <v>364</v>
      </c>
      <c r="D68" s="54" t="s">
        <v>365</v>
      </c>
      <c r="E68" s="54" t="s">
        <v>365</v>
      </c>
      <c r="F68" s="54" t="s">
        <v>365</v>
      </c>
      <c r="G68" s="54" t="s">
        <v>365</v>
      </c>
      <c r="H68" s="54" t="s">
        <v>365</v>
      </c>
      <c r="I68" s="54" t="s">
        <v>365</v>
      </c>
      <c r="J68" s="54" t="s">
        <v>365</v>
      </c>
      <c r="K68" s="54" t="s">
        <v>365</v>
      </c>
      <c r="L68" s="54" t="s">
        <v>365</v>
      </c>
      <c r="M68" s="54" t="s">
        <v>365</v>
      </c>
      <c r="N68" s="54" t="s">
        <v>365</v>
      </c>
      <c r="O68" s="54" t="s">
        <v>365</v>
      </c>
      <c r="P68" s="54" t="s">
        <v>365</v>
      </c>
      <c r="Q68" s="54" t="s">
        <v>365</v>
      </c>
      <c r="R68" s="54" t="s">
        <v>365</v>
      </c>
    </row>
    <row r="69" spans="1:18" ht="42">
      <c r="A69" s="59" t="s">
        <v>339</v>
      </c>
      <c r="B69" s="75" t="s">
        <v>409</v>
      </c>
      <c r="C69" s="59" t="s">
        <v>410</v>
      </c>
      <c r="D69" s="65" t="s">
        <v>392</v>
      </c>
      <c r="E69" s="65" t="s">
        <v>312</v>
      </c>
      <c r="F69" s="65" t="s">
        <v>393</v>
      </c>
      <c r="G69" s="65" t="s">
        <v>396</v>
      </c>
      <c r="H69" s="65" t="s">
        <v>397</v>
      </c>
      <c r="I69" s="65" t="s">
        <v>397</v>
      </c>
      <c r="J69" s="65" t="s">
        <v>397</v>
      </c>
      <c r="K69" s="65" t="s">
        <v>397</v>
      </c>
      <c r="L69" s="65" t="s">
        <v>398</v>
      </c>
      <c r="M69" s="72" t="s">
        <v>603</v>
      </c>
      <c r="N69" s="65" t="s">
        <v>397</v>
      </c>
      <c r="O69" s="65" t="s">
        <v>397</v>
      </c>
      <c r="P69" s="65" t="s">
        <v>397</v>
      </c>
      <c r="Q69" s="65" t="s">
        <v>398</v>
      </c>
      <c r="R69" s="65" t="s">
        <v>397</v>
      </c>
    </row>
    <row r="70" spans="1:18" ht="21">
      <c r="A70" s="54" t="s">
        <v>341</v>
      </c>
      <c r="B70" s="54" t="s">
        <v>342</v>
      </c>
      <c r="C70" s="54" t="s">
        <v>364</v>
      </c>
      <c r="D70" s="54" t="s">
        <v>365</v>
      </c>
      <c r="E70" s="54" t="s">
        <v>365</v>
      </c>
      <c r="F70" s="54" t="s">
        <v>365</v>
      </c>
      <c r="G70" s="54" t="s">
        <v>365</v>
      </c>
      <c r="H70" s="54" t="s">
        <v>365</v>
      </c>
      <c r="I70" s="54" t="s">
        <v>365</v>
      </c>
      <c r="J70" s="54" t="s">
        <v>365</v>
      </c>
      <c r="K70" s="54" t="s">
        <v>365</v>
      </c>
      <c r="L70" s="54" t="s">
        <v>365</v>
      </c>
      <c r="M70" s="54" t="s">
        <v>365</v>
      </c>
      <c r="N70" s="54" t="s">
        <v>365</v>
      </c>
      <c r="O70" s="54" t="s">
        <v>365</v>
      </c>
      <c r="P70" s="54" t="s">
        <v>365</v>
      </c>
      <c r="Q70" s="54" t="s">
        <v>365</v>
      </c>
      <c r="R70" s="54" t="s">
        <v>365</v>
      </c>
    </row>
    <row r="71" spans="1:18" ht="31.5">
      <c r="A71" s="54" t="s">
        <v>343</v>
      </c>
      <c r="B71" s="54" t="s">
        <v>344</v>
      </c>
      <c r="C71" s="54" t="s">
        <v>364</v>
      </c>
      <c r="D71" s="54" t="s">
        <v>365</v>
      </c>
      <c r="E71" s="54" t="s">
        <v>365</v>
      </c>
      <c r="F71" s="54" t="s">
        <v>365</v>
      </c>
      <c r="G71" s="54" t="s">
        <v>365</v>
      </c>
      <c r="H71" s="54" t="s">
        <v>365</v>
      </c>
      <c r="I71" s="54" t="s">
        <v>365</v>
      </c>
      <c r="J71" s="54" t="s">
        <v>365</v>
      </c>
      <c r="K71" s="54" t="s">
        <v>365</v>
      </c>
      <c r="L71" s="54" t="s">
        <v>365</v>
      </c>
      <c r="M71" s="54" t="s">
        <v>365</v>
      </c>
      <c r="N71" s="54" t="s">
        <v>365</v>
      </c>
      <c r="O71" s="54" t="s">
        <v>365</v>
      </c>
      <c r="P71" s="54" t="s">
        <v>365</v>
      </c>
      <c r="Q71" s="54" t="s">
        <v>365</v>
      </c>
      <c r="R71" s="54" t="s">
        <v>365</v>
      </c>
    </row>
    <row r="72" spans="1:18" ht="12.75">
      <c r="A72" s="54" t="s">
        <v>345</v>
      </c>
      <c r="B72" s="54" t="s">
        <v>346</v>
      </c>
      <c r="C72" s="54" t="s">
        <v>364</v>
      </c>
      <c r="D72" s="54" t="s">
        <v>365</v>
      </c>
      <c r="E72" s="54" t="s">
        <v>365</v>
      </c>
      <c r="F72" s="54" t="s">
        <v>365</v>
      </c>
      <c r="G72" s="54" t="s">
        <v>365</v>
      </c>
      <c r="H72" s="54" t="s">
        <v>365</v>
      </c>
      <c r="I72" s="54" t="s">
        <v>365</v>
      </c>
      <c r="J72" s="54" t="s">
        <v>365</v>
      </c>
      <c r="K72" s="54" t="s">
        <v>365</v>
      </c>
      <c r="L72" s="54" t="s">
        <v>365</v>
      </c>
      <c r="M72" s="54" t="s">
        <v>365</v>
      </c>
      <c r="N72" s="54" t="s">
        <v>365</v>
      </c>
      <c r="O72" s="54" t="s">
        <v>365</v>
      </c>
      <c r="P72" s="54" t="s">
        <v>365</v>
      </c>
      <c r="Q72" s="54" t="s">
        <v>365</v>
      </c>
      <c r="R72" s="54" t="s">
        <v>365</v>
      </c>
    </row>
    <row r="73" spans="1:18" ht="21">
      <c r="A73" s="54" t="s">
        <v>347</v>
      </c>
      <c r="B73" s="54" t="s">
        <v>348</v>
      </c>
      <c r="C73" s="54" t="s">
        <v>364</v>
      </c>
      <c r="D73" s="54" t="s">
        <v>365</v>
      </c>
      <c r="E73" s="54" t="s">
        <v>365</v>
      </c>
      <c r="F73" s="54" t="s">
        <v>365</v>
      </c>
      <c r="G73" s="54" t="s">
        <v>365</v>
      </c>
      <c r="H73" s="54" t="s">
        <v>365</v>
      </c>
      <c r="I73" s="54" t="s">
        <v>365</v>
      </c>
      <c r="J73" s="54" t="s">
        <v>365</v>
      </c>
      <c r="K73" s="54" t="s">
        <v>365</v>
      </c>
      <c r="L73" s="54" t="s">
        <v>365</v>
      </c>
      <c r="M73" s="54" t="s">
        <v>365</v>
      </c>
      <c r="N73" s="54" t="s">
        <v>365</v>
      </c>
      <c r="O73" s="54" t="s">
        <v>365</v>
      </c>
      <c r="P73" s="54" t="s">
        <v>365</v>
      </c>
      <c r="Q73" s="54" t="s">
        <v>365</v>
      </c>
      <c r="R73" s="54" t="s">
        <v>365</v>
      </c>
    </row>
    <row r="74" spans="1:18" ht="21">
      <c r="A74" s="59" t="s">
        <v>347</v>
      </c>
      <c r="B74" s="59" t="s">
        <v>537</v>
      </c>
      <c r="C74" s="59" t="s">
        <v>536</v>
      </c>
      <c r="D74" s="65" t="s">
        <v>392</v>
      </c>
      <c r="E74" s="65" t="s">
        <v>312</v>
      </c>
      <c r="F74" s="65" t="s">
        <v>394</v>
      </c>
      <c r="G74" s="65" t="s">
        <v>396</v>
      </c>
      <c r="H74" s="65" t="s">
        <v>397</v>
      </c>
      <c r="I74" s="65" t="s">
        <v>397</v>
      </c>
      <c r="J74" s="65" t="s">
        <v>398</v>
      </c>
      <c r="K74" s="65" t="s">
        <v>398</v>
      </c>
      <c r="L74" s="65" t="s">
        <v>398</v>
      </c>
      <c r="M74" s="65" t="s">
        <v>411</v>
      </c>
      <c r="N74" s="65" t="s">
        <v>398</v>
      </c>
      <c r="O74" s="65" t="s">
        <v>398</v>
      </c>
      <c r="P74" s="65" t="s">
        <v>398</v>
      </c>
      <c r="Q74" s="65" t="s">
        <v>398</v>
      </c>
      <c r="R74" s="65" t="s">
        <v>398</v>
      </c>
    </row>
    <row r="75" spans="1:18" ht="21">
      <c r="A75" s="59" t="s">
        <v>347</v>
      </c>
      <c r="B75" s="59" t="s">
        <v>538</v>
      </c>
      <c r="C75" s="59" t="s">
        <v>380</v>
      </c>
      <c r="D75" s="65" t="s">
        <v>392</v>
      </c>
      <c r="E75" s="65" t="s">
        <v>312</v>
      </c>
      <c r="F75" s="65" t="s">
        <v>395</v>
      </c>
      <c r="G75" s="65" t="s">
        <v>396</v>
      </c>
      <c r="H75" s="65" t="s">
        <v>397</v>
      </c>
      <c r="I75" s="65" t="s">
        <v>397</v>
      </c>
      <c r="J75" s="65" t="s">
        <v>398</v>
      </c>
      <c r="K75" s="65" t="s">
        <v>398</v>
      </c>
      <c r="L75" s="65" t="s">
        <v>398</v>
      </c>
      <c r="M75" s="65" t="s">
        <v>411</v>
      </c>
      <c r="N75" s="65" t="s">
        <v>398</v>
      </c>
      <c r="O75" s="65" t="s">
        <v>398</v>
      </c>
      <c r="P75" s="65" t="s">
        <v>398</v>
      </c>
      <c r="Q75" s="65" t="s">
        <v>398</v>
      </c>
      <c r="R75" s="65" t="s">
        <v>398</v>
      </c>
    </row>
    <row r="76" spans="1:18" ht="12.75">
      <c r="A76" s="54" t="s">
        <v>349</v>
      </c>
      <c r="B76" s="54" t="s">
        <v>350</v>
      </c>
      <c r="C76" s="54" t="s">
        <v>364</v>
      </c>
      <c r="D76" s="54" t="s">
        <v>365</v>
      </c>
      <c r="E76" s="54" t="s">
        <v>365</v>
      </c>
      <c r="F76" s="54" t="s">
        <v>365</v>
      </c>
      <c r="G76" s="54" t="s">
        <v>365</v>
      </c>
      <c r="H76" s="54" t="s">
        <v>365</v>
      </c>
      <c r="I76" s="54" t="s">
        <v>365</v>
      </c>
      <c r="J76" s="54" t="s">
        <v>365</v>
      </c>
      <c r="K76" s="54" t="s">
        <v>365</v>
      </c>
      <c r="L76" s="54" t="s">
        <v>365</v>
      </c>
      <c r="M76" s="54" t="s">
        <v>365</v>
      </c>
      <c r="N76" s="54" t="s">
        <v>365</v>
      </c>
      <c r="O76" s="54" t="s">
        <v>365</v>
      </c>
      <c r="P76" s="54" t="s">
        <v>365</v>
      </c>
      <c r="Q76" s="54" t="s">
        <v>365</v>
      </c>
      <c r="R76" s="54" t="s">
        <v>365</v>
      </c>
    </row>
    <row r="77" spans="1:18" ht="12.75">
      <c r="A77" s="54" t="s">
        <v>351</v>
      </c>
      <c r="B77" s="54" t="s">
        <v>352</v>
      </c>
      <c r="C77" s="54" t="s">
        <v>364</v>
      </c>
      <c r="D77" s="54" t="s">
        <v>365</v>
      </c>
      <c r="E77" s="54" t="s">
        <v>365</v>
      </c>
      <c r="F77" s="54" t="s">
        <v>365</v>
      </c>
      <c r="G77" s="54" t="s">
        <v>365</v>
      </c>
      <c r="H77" s="54" t="s">
        <v>365</v>
      </c>
      <c r="I77" s="54" t="s">
        <v>365</v>
      </c>
      <c r="J77" s="54" t="s">
        <v>365</v>
      </c>
      <c r="K77" s="54" t="s">
        <v>365</v>
      </c>
      <c r="L77" s="54" t="s">
        <v>365</v>
      </c>
      <c r="M77" s="54" t="s">
        <v>365</v>
      </c>
      <c r="N77" s="54" t="s">
        <v>365</v>
      </c>
      <c r="O77" s="54" t="s">
        <v>365</v>
      </c>
      <c r="P77" s="54" t="s">
        <v>365</v>
      </c>
      <c r="Q77" s="54" t="s">
        <v>365</v>
      </c>
      <c r="R77" s="54" t="s">
        <v>365</v>
      </c>
    </row>
    <row r="78" spans="1:18" ht="12.75">
      <c r="A78" s="54" t="s">
        <v>353</v>
      </c>
      <c r="B78" s="54" t="s">
        <v>354</v>
      </c>
      <c r="C78" s="54" t="s">
        <v>364</v>
      </c>
      <c r="D78" s="54" t="s">
        <v>365</v>
      </c>
      <c r="E78" s="54" t="s">
        <v>365</v>
      </c>
      <c r="F78" s="54" t="s">
        <v>365</v>
      </c>
      <c r="G78" s="54" t="s">
        <v>365</v>
      </c>
      <c r="H78" s="54" t="s">
        <v>365</v>
      </c>
      <c r="I78" s="54" t="s">
        <v>365</v>
      </c>
      <c r="J78" s="54" t="s">
        <v>365</v>
      </c>
      <c r="K78" s="54" t="s">
        <v>365</v>
      </c>
      <c r="L78" s="54" t="s">
        <v>365</v>
      </c>
      <c r="M78" s="54" t="s">
        <v>365</v>
      </c>
      <c r="N78" s="54" t="s">
        <v>365</v>
      </c>
      <c r="O78" s="54" t="s">
        <v>365</v>
      </c>
      <c r="P78" s="54" t="s">
        <v>365</v>
      </c>
      <c r="Q78" s="54" t="s">
        <v>365</v>
      </c>
      <c r="R78" s="54" t="s">
        <v>365</v>
      </c>
    </row>
    <row r="79" spans="1:18" ht="21">
      <c r="A79" s="54" t="s">
        <v>355</v>
      </c>
      <c r="B79" s="54" t="s">
        <v>356</v>
      </c>
      <c r="C79" s="54" t="s">
        <v>364</v>
      </c>
      <c r="D79" s="54" t="s">
        <v>365</v>
      </c>
      <c r="E79" s="54" t="s">
        <v>365</v>
      </c>
      <c r="F79" s="54" t="s">
        <v>365</v>
      </c>
      <c r="G79" s="54" t="s">
        <v>365</v>
      </c>
      <c r="H79" s="54" t="s">
        <v>365</v>
      </c>
      <c r="I79" s="54" t="s">
        <v>365</v>
      </c>
      <c r="J79" s="54" t="s">
        <v>365</v>
      </c>
      <c r="K79" s="54" t="s">
        <v>365</v>
      </c>
      <c r="L79" s="54" t="s">
        <v>365</v>
      </c>
      <c r="M79" s="54" t="s">
        <v>365</v>
      </c>
      <c r="N79" s="54" t="s">
        <v>365</v>
      </c>
      <c r="O79" s="54" t="s">
        <v>365</v>
      </c>
      <c r="P79" s="54" t="s">
        <v>365</v>
      </c>
      <c r="Q79" s="54" t="s">
        <v>365</v>
      </c>
      <c r="R79" s="54" t="s">
        <v>365</v>
      </c>
    </row>
    <row r="80" spans="1:18" ht="12.75">
      <c r="A80" s="54" t="s">
        <v>357</v>
      </c>
      <c r="B80" s="54" t="s">
        <v>358</v>
      </c>
      <c r="C80" s="54" t="s">
        <v>364</v>
      </c>
      <c r="D80" s="54" t="s">
        <v>365</v>
      </c>
      <c r="E80" s="54" t="s">
        <v>365</v>
      </c>
      <c r="F80" s="54" t="s">
        <v>365</v>
      </c>
      <c r="G80" s="54" t="s">
        <v>365</v>
      </c>
      <c r="H80" s="54" t="s">
        <v>365</v>
      </c>
      <c r="I80" s="54" t="s">
        <v>365</v>
      </c>
      <c r="J80" s="54" t="s">
        <v>365</v>
      </c>
      <c r="K80" s="54" t="s">
        <v>365</v>
      </c>
      <c r="L80" s="54" t="s">
        <v>365</v>
      </c>
      <c r="M80" s="54" t="s">
        <v>365</v>
      </c>
      <c r="N80" s="54" t="s">
        <v>365</v>
      </c>
      <c r="O80" s="54" t="s">
        <v>365</v>
      </c>
      <c r="P80" s="54" t="s">
        <v>365</v>
      </c>
      <c r="Q80" s="54" t="s">
        <v>365</v>
      </c>
      <c r="R80" s="54" t="s">
        <v>365</v>
      </c>
    </row>
    <row r="81" spans="1:18" ht="12.75">
      <c r="A81" s="57"/>
      <c r="B81" s="57" t="s">
        <v>472</v>
      </c>
      <c r="C81" s="57"/>
      <c r="D81" s="57"/>
      <c r="E81" s="57"/>
      <c r="F81" s="57"/>
      <c r="G81" s="57"/>
      <c r="H81" s="57"/>
      <c r="I81" s="57"/>
      <c r="J81" s="57"/>
      <c r="K81" s="57"/>
      <c r="L81" s="57"/>
      <c r="M81" s="57"/>
      <c r="N81" s="57"/>
      <c r="O81" s="57"/>
      <c r="P81" s="57"/>
      <c r="Q81" s="57"/>
      <c r="R81" s="57"/>
    </row>
    <row r="82" spans="1:18" ht="42">
      <c r="A82" s="59" t="s">
        <v>357</v>
      </c>
      <c r="B82" s="75" t="s">
        <v>362</v>
      </c>
      <c r="C82" s="59" t="s">
        <v>385</v>
      </c>
      <c r="D82" s="65" t="s">
        <v>392</v>
      </c>
      <c r="E82" s="65" t="s">
        <v>312</v>
      </c>
      <c r="F82" s="65" t="s">
        <v>394</v>
      </c>
      <c r="G82" s="65" t="s">
        <v>396</v>
      </c>
      <c r="H82" s="65" t="s">
        <v>397</v>
      </c>
      <c r="I82" s="65" t="s">
        <v>397</v>
      </c>
      <c r="J82" s="65" t="s">
        <v>397</v>
      </c>
      <c r="K82" s="65" t="s">
        <v>397</v>
      </c>
      <c r="L82" s="65" t="s">
        <v>397</v>
      </c>
      <c r="M82" s="72" t="s">
        <v>603</v>
      </c>
      <c r="N82" s="65" t="s">
        <v>397</v>
      </c>
      <c r="O82" s="65" t="s">
        <v>397</v>
      </c>
      <c r="P82" s="65" t="s">
        <v>397</v>
      </c>
      <c r="Q82" s="65" t="s">
        <v>398</v>
      </c>
      <c r="R82" s="65" t="s">
        <v>397</v>
      </c>
    </row>
    <row r="83" spans="1:18" ht="31.5">
      <c r="A83" s="59" t="s">
        <v>357</v>
      </c>
      <c r="B83" s="75" t="s">
        <v>455</v>
      </c>
      <c r="C83" s="59" t="s">
        <v>456</v>
      </c>
      <c r="D83" s="65" t="s">
        <v>392</v>
      </c>
      <c r="E83" s="65" t="s">
        <v>312</v>
      </c>
      <c r="F83" s="65" t="s">
        <v>394</v>
      </c>
      <c r="G83" s="65" t="s">
        <v>396</v>
      </c>
      <c r="H83" s="65" t="s">
        <v>397</v>
      </c>
      <c r="I83" s="65" t="s">
        <v>397</v>
      </c>
      <c r="J83" s="65" t="s">
        <v>397</v>
      </c>
      <c r="K83" s="65" t="s">
        <v>397</v>
      </c>
      <c r="L83" s="65" t="s">
        <v>397</v>
      </c>
      <c r="M83" s="72" t="s">
        <v>603</v>
      </c>
      <c r="N83" s="65" t="s">
        <v>397</v>
      </c>
      <c r="O83" s="65" t="s">
        <v>397</v>
      </c>
      <c r="P83" s="65" t="s">
        <v>397</v>
      </c>
      <c r="Q83" s="65" t="s">
        <v>398</v>
      </c>
      <c r="R83" s="65" t="s">
        <v>397</v>
      </c>
    </row>
    <row r="84" spans="1:18" ht="21">
      <c r="A84" s="59" t="s">
        <v>357</v>
      </c>
      <c r="B84" s="75" t="s">
        <v>457</v>
      </c>
      <c r="C84" s="59" t="s">
        <v>458</v>
      </c>
      <c r="D84" s="65" t="s">
        <v>392</v>
      </c>
      <c r="E84" s="65" t="s">
        <v>312</v>
      </c>
      <c r="F84" s="65" t="s">
        <v>394</v>
      </c>
      <c r="G84" s="65" t="s">
        <v>396</v>
      </c>
      <c r="H84" s="65" t="s">
        <v>397</v>
      </c>
      <c r="I84" s="65" t="s">
        <v>397</v>
      </c>
      <c r="J84" s="65" t="s">
        <v>397</v>
      </c>
      <c r="K84" s="65" t="s">
        <v>397</v>
      </c>
      <c r="L84" s="65" t="s">
        <v>397</v>
      </c>
      <c r="M84" s="72" t="s">
        <v>603</v>
      </c>
      <c r="N84" s="65" t="s">
        <v>397</v>
      </c>
      <c r="O84" s="65" t="s">
        <v>397</v>
      </c>
      <c r="P84" s="65" t="s">
        <v>397</v>
      </c>
      <c r="Q84" s="65" t="s">
        <v>398</v>
      </c>
      <c r="R84" s="65" t="s">
        <v>397</v>
      </c>
    </row>
    <row r="85" spans="1:18" ht="21">
      <c r="A85" s="59" t="s">
        <v>357</v>
      </c>
      <c r="B85" s="75" t="s">
        <v>459</v>
      </c>
      <c r="C85" s="59" t="s">
        <v>460</v>
      </c>
      <c r="D85" s="65" t="s">
        <v>392</v>
      </c>
      <c r="E85" s="65" t="s">
        <v>312</v>
      </c>
      <c r="F85" s="65" t="s">
        <v>394</v>
      </c>
      <c r="G85" s="65" t="s">
        <v>396</v>
      </c>
      <c r="H85" s="65" t="s">
        <v>397</v>
      </c>
      <c r="I85" s="65" t="s">
        <v>397</v>
      </c>
      <c r="J85" s="65" t="s">
        <v>397</v>
      </c>
      <c r="K85" s="65" t="s">
        <v>397</v>
      </c>
      <c r="L85" s="65" t="s">
        <v>397</v>
      </c>
      <c r="M85" s="72" t="s">
        <v>603</v>
      </c>
      <c r="N85" s="65" t="s">
        <v>397</v>
      </c>
      <c r="O85" s="65" t="s">
        <v>397</v>
      </c>
      <c r="P85" s="65" t="s">
        <v>397</v>
      </c>
      <c r="Q85" s="65" t="s">
        <v>397</v>
      </c>
      <c r="R85" s="65" t="s">
        <v>397</v>
      </c>
    </row>
    <row r="86" spans="1:18" ht="21">
      <c r="A86" s="59" t="s">
        <v>357</v>
      </c>
      <c r="B86" s="75" t="s">
        <v>461</v>
      </c>
      <c r="C86" s="59" t="s">
        <v>462</v>
      </c>
      <c r="D86" s="65" t="s">
        <v>392</v>
      </c>
      <c r="E86" s="65" t="s">
        <v>312</v>
      </c>
      <c r="F86" s="65" t="s">
        <v>394</v>
      </c>
      <c r="G86" s="65" t="s">
        <v>396</v>
      </c>
      <c r="H86" s="65" t="s">
        <v>397</v>
      </c>
      <c r="I86" s="65" t="s">
        <v>397</v>
      </c>
      <c r="J86" s="65" t="s">
        <v>397</v>
      </c>
      <c r="K86" s="65" t="s">
        <v>397</v>
      </c>
      <c r="L86" s="65" t="s">
        <v>397</v>
      </c>
      <c r="M86" s="72" t="s">
        <v>603</v>
      </c>
      <c r="N86" s="65" t="s">
        <v>397</v>
      </c>
      <c r="O86" s="65" t="s">
        <v>397</v>
      </c>
      <c r="P86" s="65" t="s">
        <v>397</v>
      </c>
      <c r="Q86" s="65" t="s">
        <v>397</v>
      </c>
      <c r="R86" s="65" t="s">
        <v>397</v>
      </c>
    </row>
    <row r="87" spans="1:18" ht="21">
      <c r="A87" s="59" t="s">
        <v>357</v>
      </c>
      <c r="B87" s="75" t="s">
        <v>463</v>
      </c>
      <c r="C87" s="59" t="s">
        <v>464</v>
      </c>
      <c r="D87" s="65" t="s">
        <v>392</v>
      </c>
      <c r="E87" s="65" t="s">
        <v>312</v>
      </c>
      <c r="F87" s="65" t="s">
        <v>394</v>
      </c>
      <c r="G87" s="65" t="s">
        <v>396</v>
      </c>
      <c r="H87" s="65" t="s">
        <v>397</v>
      </c>
      <c r="I87" s="65" t="s">
        <v>397</v>
      </c>
      <c r="J87" s="65" t="s">
        <v>397</v>
      </c>
      <c r="K87" s="65" t="s">
        <v>397</v>
      </c>
      <c r="L87" s="65" t="s">
        <v>397</v>
      </c>
      <c r="M87" s="72" t="s">
        <v>603</v>
      </c>
      <c r="N87" s="65" t="s">
        <v>397</v>
      </c>
      <c r="O87" s="65" t="s">
        <v>397</v>
      </c>
      <c r="P87" s="65" t="s">
        <v>397</v>
      </c>
      <c r="Q87" s="65" t="s">
        <v>397</v>
      </c>
      <c r="R87" s="65" t="s">
        <v>397</v>
      </c>
    </row>
    <row r="88" spans="1:18" ht="21">
      <c r="A88" s="59" t="s">
        <v>357</v>
      </c>
      <c r="B88" s="75" t="s">
        <v>640</v>
      </c>
      <c r="C88" s="59" t="s">
        <v>465</v>
      </c>
      <c r="D88" s="65" t="s">
        <v>392</v>
      </c>
      <c r="E88" s="65" t="s">
        <v>312</v>
      </c>
      <c r="F88" s="65" t="s">
        <v>394</v>
      </c>
      <c r="G88" s="65" t="s">
        <v>396</v>
      </c>
      <c r="H88" s="65" t="s">
        <v>397</v>
      </c>
      <c r="I88" s="65" t="s">
        <v>397</v>
      </c>
      <c r="J88" s="65" t="s">
        <v>397</v>
      </c>
      <c r="K88" s="65" t="s">
        <v>397</v>
      </c>
      <c r="L88" s="65" t="s">
        <v>397</v>
      </c>
      <c r="M88" s="72" t="s">
        <v>603</v>
      </c>
      <c r="N88" s="65" t="s">
        <v>397</v>
      </c>
      <c r="O88" s="65" t="s">
        <v>397</v>
      </c>
      <c r="P88" s="65" t="s">
        <v>397</v>
      </c>
      <c r="Q88" s="65" t="s">
        <v>397</v>
      </c>
      <c r="R88" s="65" t="s">
        <v>397</v>
      </c>
    </row>
    <row r="89" spans="1:18" ht="21">
      <c r="A89" s="59" t="s">
        <v>357</v>
      </c>
      <c r="B89" s="75" t="s">
        <v>466</v>
      </c>
      <c r="C89" s="59" t="s">
        <v>467</v>
      </c>
      <c r="D89" s="65" t="s">
        <v>392</v>
      </c>
      <c r="E89" s="65" t="s">
        <v>312</v>
      </c>
      <c r="F89" s="65" t="s">
        <v>394</v>
      </c>
      <c r="G89" s="65" t="s">
        <v>396</v>
      </c>
      <c r="H89" s="65" t="s">
        <v>397</v>
      </c>
      <c r="I89" s="65" t="s">
        <v>397</v>
      </c>
      <c r="J89" s="65" t="s">
        <v>397</v>
      </c>
      <c r="K89" s="65" t="s">
        <v>397</v>
      </c>
      <c r="L89" s="65" t="s">
        <v>397</v>
      </c>
      <c r="M89" s="72" t="s">
        <v>603</v>
      </c>
      <c r="N89" s="65" t="s">
        <v>397</v>
      </c>
      <c r="O89" s="65" t="s">
        <v>397</v>
      </c>
      <c r="P89" s="65" t="s">
        <v>397</v>
      </c>
      <c r="Q89" s="65" t="s">
        <v>397</v>
      </c>
      <c r="R89" s="65" t="s">
        <v>397</v>
      </c>
    </row>
    <row r="90" spans="1:18" ht="21">
      <c r="A90" s="59" t="s">
        <v>357</v>
      </c>
      <c r="B90" s="75" t="s">
        <v>468</v>
      </c>
      <c r="C90" s="59" t="s">
        <v>469</v>
      </c>
      <c r="D90" s="65" t="s">
        <v>392</v>
      </c>
      <c r="E90" s="65" t="s">
        <v>312</v>
      </c>
      <c r="F90" s="65" t="s">
        <v>394</v>
      </c>
      <c r="G90" s="65" t="s">
        <v>396</v>
      </c>
      <c r="H90" s="65" t="s">
        <v>397</v>
      </c>
      <c r="I90" s="65" t="s">
        <v>397</v>
      </c>
      <c r="J90" s="65" t="s">
        <v>397</v>
      </c>
      <c r="K90" s="65" t="s">
        <v>397</v>
      </c>
      <c r="L90" s="65" t="s">
        <v>397</v>
      </c>
      <c r="M90" s="72" t="s">
        <v>603</v>
      </c>
      <c r="N90" s="65" t="s">
        <v>397</v>
      </c>
      <c r="O90" s="65" t="s">
        <v>397</v>
      </c>
      <c r="P90" s="65" t="s">
        <v>397</v>
      </c>
      <c r="Q90" s="65" t="s">
        <v>397</v>
      </c>
      <c r="R90" s="65" t="s">
        <v>397</v>
      </c>
    </row>
    <row r="91" spans="1:18" ht="42">
      <c r="A91" s="59" t="s">
        <v>357</v>
      </c>
      <c r="B91" s="75" t="s">
        <v>387</v>
      </c>
      <c r="C91" s="59" t="s">
        <v>470</v>
      </c>
      <c r="D91" s="65" t="s">
        <v>392</v>
      </c>
      <c r="E91" s="65" t="s">
        <v>312</v>
      </c>
      <c r="F91" s="65" t="s">
        <v>394</v>
      </c>
      <c r="G91" s="65" t="s">
        <v>396</v>
      </c>
      <c r="H91" s="65" t="s">
        <v>397</v>
      </c>
      <c r="I91" s="65" t="s">
        <v>397</v>
      </c>
      <c r="J91" s="65" t="s">
        <v>397</v>
      </c>
      <c r="K91" s="65" t="s">
        <v>397</v>
      </c>
      <c r="L91" s="65" t="s">
        <v>397</v>
      </c>
      <c r="M91" s="72" t="s">
        <v>603</v>
      </c>
      <c r="N91" s="65" t="s">
        <v>397</v>
      </c>
      <c r="O91" s="65" t="s">
        <v>397</v>
      </c>
      <c r="P91" s="65" t="s">
        <v>397</v>
      </c>
      <c r="Q91" s="65" t="s">
        <v>397</v>
      </c>
      <c r="R91" s="65" t="s">
        <v>397</v>
      </c>
    </row>
    <row r="92" spans="1:18" ht="42">
      <c r="A92" s="59" t="s">
        <v>357</v>
      </c>
      <c r="B92" s="75" t="s">
        <v>674</v>
      </c>
      <c r="C92" s="59" t="s">
        <v>475</v>
      </c>
      <c r="D92" s="65" t="s">
        <v>392</v>
      </c>
      <c r="E92" s="65" t="s">
        <v>312</v>
      </c>
      <c r="F92" s="65" t="s">
        <v>394</v>
      </c>
      <c r="G92" s="65" t="s">
        <v>396</v>
      </c>
      <c r="H92" s="65" t="s">
        <v>397</v>
      </c>
      <c r="I92" s="65" t="s">
        <v>397</v>
      </c>
      <c r="J92" s="65" t="s">
        <v>397</v>
      </c>
      <c r="K92" s="65" t="s">
        <v>397</v>
      </c>
      <c r="L92" s="65" t="s">
        <v>397</v>
      </c>
      <c r="M92" s="72" t="s">
        <v>603</v>
      </c>
      <c r="N92" s="65" t="s">
        <v>397</v>
      </c>
      <c r="O92" s="65" t="s">
        <v>397</v>
      </c>
      <c r="P92" s="65" t="s">
        <v>397</v>
      </c>
      <c r="Q92" s="65" t="s">
        <v>398</v>
      </c>
      <c r="R92" s="65" t="s">
        <v>397</v>
      </c>
    </row>
    <row r="93" spans="1:18" ht="12.75">
      <c r="A93" s="105"/>
      <c r="B93" s="106" t="s">
        <v>473</v>
      </c>
      <c r="C93" s="105"/>
      <c r="D93" s="105"/>
      <c r="E93" s="105"/>
      <c r="F93" s="105"/>
      <c r="G93" s="105"/>
      <c r="H93" s="105"/>
      <c r="I93" s="105"/>
      <c r="J93" s="105"/>
      <c r="K93" s="105"/>
      <c r="L93" s="105"/>
      <c r="M93" s="105"/>
      <c r="N93" s="105"/>
      <c r="O93" s="105"/>
      <c r="P93" s="105"/>
      <c r="Q93" s="105"/>
      <c r="R93" s="105"/>
    </row>
    <row r="94" spans="1:18" ht="42">
      <c r="A94" s="59" t="s">
        <v>357</v>
      </c>
      <c r="B94" s="75" t="s">
        <v>363</v>
      </c>
      <c r="C94" s="59" t="s">
        <v>386</v>
      </c>
      <c r="D94" s="65" t="s">
        <v>392</v>
      </c>
      <c r="E94" s="65" t="s">
        <v>312</v>
      </c>
      <c r="F94" s="65" t="s">
        <v>395</v>
      </c>
      <c r="G94" s="65" t="s">
        <v>396</v>
      </c>
      <c r="H94" s="65" t="s">
        <v>397</v>
      </c>
      <c r="I94" s="65" t="s">
        <v>397</v>
      </c>
      <c r="J94" s="65" t="s">
        <v>397</v>
      </c>
      <c r="K94" s="65" t="s">
        <v>397</v>
      </c>
      <c r="L94" s="65" t="s">
        <v>397</v>
      </c>
      <c r="M94" s="72" t="s">
        <v>603</v>
      </c>
      <c r="N94" s="65" t="s">
        <v>397</v>
      </c>
      <c r="O94" s="65" t="s">
        <v>397</v>
      </c>
      <c r="P94" s="65" t="s">
        <v>397</v>
      </c>
      <c r="Q94" s="65" t="s">
        <v>398</v>
      </c>
      <c r="R94" s="65" t="s">
        <v>397</v>
      </c>
    </row>
    <row r="95" spans="1:18" ht="31.5">
      <c r="A95" s="59" t="s">
        <v>357</v>
      </c>
      <c r="B95" s="75" t="s">
        <v>673</v>
      </c>
      <c r="C95" s="59" t="s">
        <v>380</v>
      </c>
      <c r="D95" s="65" t="s">
        <v>392</v>
      </c>
      <c r="E95" s="65" t="s">
        <v>312</v>
      </c>
      <c r="F95" s="65" t="s">
        <v>395</v>
      </c>
      <c r="G95" s="65" t="s">
        <v>396</v>
      </c>
      <c r="H95" s="65" t="s">
        <v>397</v>
      </c>
      <c r="I95" s="65" t="s">
        <v>397</v>
      </c>
      <c r="J95" s="65" t="s">
        <v>397</v>
      </c>
      <c r="K95" s="65" t="s">
        <v>397</v>
      </c>
      <c r="L95" s="65" t="s">
        <v>397</v>
      </c>
      <c r="M95" s="72" t="s">
        <v>603</v>
      </c>
      <c r="N95" s="65" t="s">
        <v>397</v>
      </c>
      <c r="O95" s="65" t="s">
        <v>397</v>
      </c>
      <c r="P95" s="65" t="s">
        <v>397</v>
      </c>
      <c r="Q95" s="65" t="s">
        <v>398</v>
      </c>
      <c r="R95" s="65" t="s">
        <v>397</v>
      </c>
    </row>
    <row r="96" spans="1:18" ht="21">
      <c r="A96" s="59" t="s">
        <v>357</v>
      </c>
      <c r="B96" s="75" t="s">
        <v>509</v>
      </c>
      <c r="C96" s="59" t="s">
        <v>644</v>
      </c>
      <c r="D96" s="65" t="s">
        <v>392</v>
      </c>
      <c r="E96" s="65" t="s">
        <v>312</v>
      </c>
      <c r="F96" s="65" t="s">
        <v>395</v>
      </c>
      <c r="G96" s="65" t="s">
        <v>396</v>
      </c>
      <c r="H96" s="65" t="s">
        <v>397</v>
      </c>
      <c r="I96" s="65" t="s">
        <v>397</v>
      </c>
      <c r="J96" s="65" t="s">
        <v>397</v>
      </c>
      <c r="K96" s="65" t="s">
        <v>397</v>
      </c>
      <c r="L96" s="65" t="s">
        <v>397</v>
      </c>
      <c r="M96" s="72" t="s">
        <v>603</v>
      </c>
      <c r="N96" s="65" t="s">
        <v>397</v>
      </c>
      <c r="O96" s="65" t="s">
        <v>397</v>
      </c>
      <c r="P96" s="65" t="s">
        <v>397</v>
      </c>
      <c r="Q96" s="65" t="s">
        <v>397</v>
      </c>
      <c r="R96" s="65" t="s">
        <v>397</v>
      </c>
    </row>
    <row r="97" spans="1:18" ht="21">
      <c r="A97" s="59" t="s">
        <v>357</v>
      </c>
      <c r="B97" s="75" t="s">
        <v>482</v>
      </c>
      <c r="C97" s="59" t="s">
        <v>406</v>
      </c>
      <c r="D97" s="65" t="s">
        <v>392</v>
      </c>
      <c r="E97" s="65" t="s">
        <v>312</v>
      </c>
      <c r="F97" s="65" t="s">
        <v>395</v>
      </c>
      <c r="G97" s="65" t="s">
        <v>396</v>
      </c>
      <c r="H97" s="65" t="s">
        <v>397</v>
      </c>
      <c r="I97" s="65" t="s">
        <v>397</v>
      </c>
      <c r="J97" s="65" t="s">
        <v>397</v>
      </c>
      <c r="K97" s="65" t="s">
        <v>397</v>
      </c>
      <c r="L97" s="65" t="s">
        <v>397</v>
      </c>
      <c r="M97" s="72" t="s">
        <v>603</v>
      </c>
      <c r="N97" s="65" t="s">
        <v>397</v>
      </c>
      <c r="O97" s="65" t="s">
        <v>397</v>
      </c>
      <c r="P97" s="65" t="s">
        <v>397</v>
      </c>
      <c r="Q97" s="65" t="s">
        <v>397</v>
      </c>
      <c r="R97" s="65" t="s">
        <v>397</v>
      </c>
    </row>
    <row r="98" spans="1:18" ht="12.75">
      <c r="A98" s="105"/>
      <c r="B98" s="106" t="s">
        <v>474</v>
      </c>
      <c r="C98" s="105"/>
      <c r="D98" s="105"/>
      <c r="E98" s="105"/>
      <c r="F98" s="105"/>
      <c r="G98" s="105"/>
      <c r="H98" s="105"/>
      <c r="I98" s="105"/>
      <c r="J98" s="105"/>
      <c r="K98" s="105"/>
      <c r="L98" s="105"/>
      <c r="M98" s="105"/>
      <c r="N98" s="105"/>
      <c r="O98" s="105"/>
      <c r="P98" s="105"/>
      <c r="Q98" s="105"/>
      <c r="R98" s="105"/>
    </row>
    <row r="99" spans="1:18" ht="31.5">
      <c r="A99" s="59" t="s">
        <v>357</v>
      </c>
      <c r="B99" s="59" t="s">
        <v>488</v>
      </c>
      <c r="C99" s="59" t="s">
        <v>443</v>
      </c>
      <c r="D99" s="65" t="s">
        <v>392</v>
      </c>
      <c r="E99" s="65" t="s">
        <v>312</v>
      </c>
      <c r="F99" s="65" t="s">
        <v>393</v>
      </c>
      <c r="G99" s="65" t="s">
        <v>396</v>
      </c>
      <c r="H99" s="65" t="s">
        <v>397</v>
      </c>
      <c r="I99" s="65" t="s">
        <v>397</v>
      </c>
      <c r="J99" s="65" t="s">
        <v>397</v>
      </c>
      <c r="K99" s="65" t="s">
        <v>397</v>
      </c>
      <c r="L99" s="65" t="s">
        <v>397</v>
      </c>
      <c r="M99" s="72" t="s">
        <v>603</v>
      </c>
      <c r="N99" s="65" t="s">
        <v>397</v>
      </c>
      <c r="O99" s="65" t="s">
        <v>397</v>
      </c>
      <c r="P99" s="65" t="s">
        <v>398</v>
      </c>
      <c r="Q99" s="65" t="s">
        <v>398</v>
      </c>
      <c r="R99" s="65" t="s">
        <v>397</v>
      </c>
    </row>
    <row r="100" spans="1:18" ht="31.5">
      <c r="A100" s="59" t="s">
        <v>357</v>
      </c>
      <c r="B100" s="59" t="s">
        <v>447</v>
      </c>
      <c r="C100" s="59" t="s">
        <v>448</v>
      </c>
      <c r="D100" s="65" t="s">
        <v>392</v>
      </c>
      <c r="E100" s="65" t="s">
        <v>312</v>
      </c>
      <c r="F100" s="65" t="s">
        <v>393</v>
      </c>
      <c r="G100" s="65" t="s">
        <v>396</v>
      </c>
      <c r="H100" s="65" t="s">
        <v>397</v>
      </c>
      <c r="I100" s="65" t="s">
        <v>397</v>
      </c>
      <c r="J100" s="65" t="s">
        <v>397</v>
      </c>
      <c r="K100" s="65" t="s">
        <v>397</v>
      </c>
      <c r="L100" s="65" t="s">
        <v>397</v>
      </c>
      <c r="M100" s="72" t="s">
        <v>603</v>
      </c>
      <c r="N100" s="65" t="s">
        <v>397</v>
      </c>
      <c r="O100" s="65" t="s">
        <v>397</v>
      </c>
      <c r="P100" s="65" t="s">
        <v>397</v>
      </c>
      <c r="Q100" s="65" t="s">
        <v>397</v>
      </c>
      <c r="R100" s="65" t="s">
        <v>397</v>
      </c>
    </row>
    <row r="101" spans="1:18" ht="31.5">
      <c r="A101" s="59" t="s">
        <v>357</v>
      </c>
      <c r="B101" s="59" t="s">
        <v>510</v>
      </c>
      <c r="C101" s="59" t="s">
        <v>451</v>
      </c>
      <c r="D101" s="65" t="s">
        <v>392</v>
      </c>
      <c r="E101" s="65" t="s">
        <v>312</v>
      </c>
      <c r="F101" s="65" t="s">
        <v>393</v>
      </c>
      <c r="G101" s="65" t="s">
        <v>396</v>
      </c>
      <c r="H101" s="65" t="s">
        <v>397</v>
      </c>
      <c r="I101" s="65" t="s">
        <v>397</v>
      </c>
      <c r="J101" s="65" t="s">
        <v>397</v>
      </c>
      <c r="K101" s="65" t="s">
        <v>397</v>
      </c>
      <c r="L101" s="65" t="s">
        <v>397</v>
      </c>
      <c r="M101" s="72" t="s">
        <v>603</v>
      </c>
      <c r="N101" s="65" t="s">
        <v>397</v>
      </c>
      <c r="O101" s="65" t="s">
        <v>397</v>
      </c>
      <c r="P101" s="65" t="s">
        <v>397</v>
      </c>
      <c r="Q101" s="65" t="s">
        <v>397</v>
      </c>
      <c r="R101" s="65" t="s">
        <v>397</v>
      </c>
    </row>
    <row r="102" spans="1:18" ht="21">
      <c r="A102" s="59" t="s">
        <v>357</v>
      </c>
      <c r="B102" s="59" t="s">
        <v>471</v>
      </c>
      <c r="C102" s="59" t="s">
        <v>452</v>
      </c>
      <c r="D102" s="65" t="s">
        <v>392</v>
      </c>
      <c r="E102" s="65" t="s">
        <v>312</v>
      </c>
      <c r="F102" s="65" t="s">
        <v>393</v>
      </c>
      <c r="G102" s="65" t="s">
        <v>396</v>
      </c>
      <c r="H102" s="65" t="s">
        <v>397</v>
      </c>
      <c r="I102" s="65" t="s">
        <v>397</v>
      </c>
      <c r="J102" s="65" t="s">
        <v>397</v>
      </c>
      <c r="K102" s="65" t="s">
        <v>397</v>
      </c>
      <c r="L102" s="65" t="s">
        <v>397</v>
      </c>
      <c r="M102" s="72" t="s">
        <v>603</v>
      </c>
      <c r="N102" s="65" t="s">
        <v>397</v>
      </c>
      <c r="O102" s="65" t="s">
        <v>397</v>
      </c>
      <c r="P102" s="65" t="s">
        <v>397</v>
      </c>
      <c r="Q102" s="65" t="s">
        <v>397</v>
      </c>
      <c r="R102" s="65" t="s">
        <v>397</v>
      </c>
    </row>
    <row r="103" spans="1:18" ht="31.5">
      <c r="A103" s="59" t="s">
        <v>357</v>
      </c>
      <c r="B103" s="75" t="s">
        <v>672</v>
      </c>
      <c r="C103" s="59" t="s">
        <v>476</v>
      </c>
      <c r="D103" s="65" t="s">
        <v>392</v>
      </c>
      <c r="E103" s="65" t="s">
        <v>312</v>
      </c>
      <c r="F103" s="65" t="s">
        <v>393</v>
      </c>
      <c r="G103" s="65" t="s">
        <v>396</v>
      </c>
      <c r="H103" s="65" t="s">
        <v>397</v>
      </c>
      <c r="I103" s="65" t="s">
        <v>397</v>
      </c>
      <c r="J103" s="65" t="s">
        <v>397</v>
      </c>
      <c r="K103" s="65" t="s">
        <v>397</v>
      </c>
      <c r="L103" s="65" t="s">
        <v>397</v>
      </c>
      <c r="M103" s="72" t="s">
        <v>603</v>
      </c>
      <c r="N103" s="65" t="s">
        <v>397</v>
      </c>
      <c r="O103" s="65" t="s">
        <v>397</v>
      </c>
      <c r="P103" s="65" t="s">
        <v>397</v>
      </c>
      <c r="Q103" s="65" t="s">
        <v>398</v>
      </c>
      <c r="R103" s="65" t="s">
        <v>397</v>
      </c>
    </row>
  </sheetData>
  <sheetProtection/>
  <mergeCells count="5">
    <mergeCell ref="A8:R8"/>
    <mergeCell ref="P1:R1"/>
    <mergeCell ref="A3:Q3"/>
    <mergeCell ref="A5:R5"/>
    <mergeCell ref="A6:R6"/>
  </mergeCells>
  <printOptions/>
  <pageMargins left="0.7" right="0.7" top="0.75" bottom="0.75" header="0.3" footer="0.3"/>
  <pageSetup horizontalDpi="600" verticalDpi="600" orientation="portrait" paperSize="9" r:id="rId1"/>
  <ignoredErrors>
    <ignoredError sqref="F11:J11 K11:Q11 A20:A21 A94:A97" numberStoredAsText="1"/>
    <ignoredError sqref="A22:A28 A29:A65 A66:A93" numberStoredAsText="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 Н. Хохлач</cp:lastModifiedBy>
  <cp:lastPrinted>2019-03-06T09:59:41Z</cp:lastPrinted>
  <dcterms:created xsi:type="dcterms:W3CDTF">2008-10-01T13:21:49Z</dcterms:created>
  <dcterms:modified xsi:type="dcterms:W3CDTF">2019-08-05T05:34:57Z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